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F:\Verejné obstarávania\Ripňany\VR_jasle_IROP\Príprava VO\"/>
    </mc:Choice>
  </mc:AlternateContent>
  <xr:revisionPtr revIDLastSave="0" documentId="13_ncr:1_{44EE1EE9-BCF8-4CDE-A146-E2DF8BC0EA00}" xr6:coauthVersionLast="46" xr6:coauthVersionMax="46" xr10:uidLastSave="{00000000-0000-0000-0000-000000000000}"/>
  <bookViews>
    <workbookView xWindow="28680" yWindow="-120" windowWidth="29040" windowHeight="15840" activeTab="3" xr2:uid="{00000000-000D-0000-FFFF-FFFF00000000}"/>
  </bookViews>
  <sheets>
    <sheet name="Rekapitulácia stavby" sheetId="1" r:id="rId1"/>
    <sheet name="PL - Plynofikácia" sheetId="2" r:id="rId2"/>
    <sheet name="UK - Vykurovanie" sheetId="3" r:id="rId3"/>
    <sheet name="ZTI - Zdravotechnická inš..." sheetId="4" r:id="rId4"/>
  </sheets>
  <definedNames>
    <definedName name="_xlnm._FilterDatabase" localSheetId="1" hidden="1">'PL - Plynofikácia'!$C$125:$K$167</definedName>
    <definedName name="_xlnm._FilterDatabase" localSheetId="2" hidden="1">'UK - Vykurovanie'!$C$124:$K$218</definedName>
    <definedName name="_xlnm._FilterDatabase" localSheetId="3" hidden="1">'ZTI - Zdravotechnická inš...'!$C$127:$K$261</definedName>
    <definedName name="_xlnm.Print_Titles" localSheetId="1">'PL - Plynofikácia'!$125:$125</definedName>
    <definedName name="_xlnm.Print_Titles" localSheetId="0">'Rekapitulácia stavby'!$92:$92</definedName>
    <definedName name="_xlnm.Print_Titles" localSheetId="2">'UK - Vykurovanie'!$124:$124</definedName>
    <definedName name="_xlnm.Print_Titles" localSheetId="3">'ZTI - Zdravotechnická inš...'!$127:$127</definedName>
    <definedName name="_xlnm.Print_Area" localSheetId="1">'PL - Plynofikácia'!$C$4:$J$76,'PL - Plynofikácia'!$C$82:$J$107,'PL - Plynofikácia'!$C$113:$K$167</definedName>
    <definedName name="_xlnm.Print_Area" localSheetId="0">'Rekapitulácia stavby'!$D$4:$AO$76,'Rekapitulácia stavby'!$C$82:$AQ$98</definedName>
    <definedName name="_xlnm.Print_Area" localSheetId="2">'UK - Vykurovanie'!$C$4:$J$76,'UK - Vykurovanie'!$C$82:$J$106,'UK - Vykurovanie'!$C$112:$K$218</definedName>
    <definedName name="_xlnm.Print_Area" localSheetId="3">'ZTI - Zdravotechnická inš...'!$C$4:$J$76,'ZTI - Zdravotechnická inš...'!$C$82:$J$109,'ZTI - Zdravotechnická inš...'!$C$115:$K$261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261" i="4"/>
  <c r="BH261" i="4"/>
  <c r="BG261" i="4"/>
  <c r="BE261" i="4"/>
  <c r="T261" i="4"/>
  <c r="T259" i="4" s="1"/>
  <c r="T258" i="4" s="1"/>
  <c r="R261" i="4"/>
  <c r="P261" i="4"/>
  <c r="BK261" i="4"/>
  <c r="J261" i="4"/>
  <c r="BF261" i="4" s="1"/>
  <c r="BI260" i="4"/>
  <c r="BH260" i="4"/>
  <c r="BG260" i="4"/>
  <c r="BE260" i="4"/>
  <c r="T260" i="4"/>
  <c r="R260" i="4"/>
  <c r="R259" i="4" s="1"/>
  <c r="R258" i="4" s="1"/>
  <c r="P260" i="4"/>
  <c r="P259" i="4"/>
  <c r="P258" i="4" s="1"/>
  <c r="BK260" i="4"/>
  <c r="BK259" i="4" s="1"/>
  <c r="J260" i="4"/>
  <c r="BF260" i="4" s="1"/>
  <c r="BI257" i="4"/>
  <c r="BH257" i="4"/>
  <c r="BG257" i="4"/>
  <c r="BE257" i="4"/>
  <c r="T257" i="4"/>
  <c r="R257" i="4"/>
  <c r="P257" i="4"/>
  <c r="BK257" i="4"/>
  <c r="J257" i="4"/>
  <c r="BF257" i="4" s="1"/>
  <c r="BI256" i="4"/>
  <c r="BH256" i="4"/>
  <c r="BG256" i="4"/>
  <c r="BE256" i="4"/>
  <c r="T256" i="4"/>
  <c r="R256" i="4"/>
  <c r="P256" i="4"/>
  <c r="BK256" i="4"/>
  <c r="J256" i="4"/>
  <c r="BF256" i="4"/>
  <c r="BI255" i="4"/>
  <c r="BH255" i="4"/>
  <c r="BG255" i="4"/>
  <c r="BE255" i="4"/>
  <c r="T255" i="4"/>
  <c r="R255" i="4"/>
  <c r="P255" i="4"/>
  <c r="BK255" i="4"/>
  <c r="J255" i="4"/>
  <c r="BF255" i="4" s="1"/>
  <c r="BI254" i="4"/>
  <c r="BH254" i="4"/>
  <c r="BG254" i="4"/>
  <c r="BE254" i="4"/>
  <c r="T254" i="4"/>
  <c r="R254" i="4"/>
  <c r="P254" i="4"/>
  <c r="BK254" i="4"/>
  <c r="J254" i="4"/>
  <c r="BF254" i="4"/>
  <c r="BI253" i="4"/>
  <c r="BH253" i="4"/>
  <c r="BG253" i="4"/>
  <c r="BE253" i="4"/>
  <c r="T253" i="4"/>
  <c r="R253" i="4"/>
  <c r="P253" i="4"/>
  <c r="BK253" i="4"/>
  <c r="J253" i="4"/>
  <c r="BF253" i="4" s="1"/>
  <c r="BI252" i="4"/>
  <c r="BH252" i="4"/>
  <c r="BG252" i="4"/>
  <c r="BE252" i="4"/>
  <c r="T252" i="4"/>
  <c r="R252" i="4"/>
  <c r="P252" i="4"/>
  <c r="BK252" i="4"/>
  <c r="J252" i="4"/>
  <c r="BF252" i="4"/>
  <c r="BI251" i="4"/>
  <c r="BH251" i="4"/>
  <c r="BG251" i="4"/>
  <c r="BE251" i="4"/>
  <c r="T251" i="4"/>
  <c r="R251" i="4"/>
  <c r="P251" i="4"/>
  <c r="BK251" i="4"/>
  <c r="J251" i="4"/>
  <c r="BF251" i="4" s="1"/>
  <c r="BI250" i="4"/>
  <c r="BH250" i="4"/>
  <c r="BG250" i="4"/>
  <c r="BE250" i="4"/>
  <c r="T250" i="4"/>
  <c r="R250" i="4"/>
  <c r="P250" i="4"/>
  <c r="BK250" i="4"/>
  <c r="J250" i="4"/>
  <c r="BF250" i="4"/>
  <c r="BI249" i="4"/>
  <c r="BH249" i="4"/>
  <c r="BG249" i="4"/>
  <c r="BE249" i="4"/>
  <c r="T249" i="4"/>
  <c r="R249" i="4"/>
  <c r="P249" i="4"/>
  <c r="BK249" i="4"/>
  <c r="J249" i="4"/>
  <c r="BF249" i="4" s="1"/>
  <c r="BI248" i="4"/>
  <c r="BH248" i="4"/>
  <c r="BG248" i="4"/>
  <c r="BE248" i="4"/>
  <c r="T248" i="4"/>
  <c r="R248" i="4"/>
  <c r="P248" i="4"/>
  <c r="BK248" i="4"/>
  <c r="J248" i="4"/>
  <c r="BF248" i="4"/>
  <c r="BI247" i="4"/>
  <c r="BH247" i="4"/>
  <c r="BG247" i="4"/>
  <c r="BE247" i="4"/>
  <c r="T247" i="4"/>
  <c r="R247" i="4"/>
  <c r="P247" i="4"/>
  <c r="BK247" i="4"/>
  <c r="J247" i="4"/>
  <c r="BF247" i="4" s="1"/>
  <c r="BI246" i="4"/>
  <c r="BH246" i="4"/>
  <c r="BG246" i="4"/>
  <c r="BE246" i="4"/>
  <c r="T246" i="4"/>
  <c r="R246" i="4"/>
  <c r="P246" i="4"/>
  <c r="BK246" i="4"/>
  <c r="J246" i="4"/>
  <c r="BF246" i="4"/>
  <c r="BI245" i="4"/>
  <c r="BH245" i="4"/>
  <c r="BG245" i="4"/>
  <c r="BE245" i="4"/>
  <c r="T245" i="4"/>
  <c r="R245" i="4"/>
  <c r="P245" i="4"/>
  <c r="BK245" i="4"/>
  <c r="J245" i="4"/>
  <c r="BF245" i="4" s="1"/>
  <c r="BI244" i="4"/>
  <c r="BH244" i="4"/>
  <c r="BG244" i="4"/>
  <c r="BE244" i="4"/>
  <c r="T244" i="4"/>
  <c r="R244" i="4"/>
  <c r="P244" i="4"/>
  <c r="BK244" i="4"/>
  <c r="J244" i="4"/>
  <c r="BF244" i="4"/>
  <c r="BI243" i="4"/>
  <c r="BH243" i="4"/>
  <c r="BG243" i="4"/>
  <c r="BE243" i="4"/>
  <c r="T243" i="4"/>
  <c r="R243" i="4"/>
  <c r="P243" i="4"/>
  <c r="BK243" i="4"/>
  <c r="J243" i="4"/>
  <c r="BF243" i="4" s="1"/>
  <c r="BI242" i="4"/>
  <c r="BH242" i="4"/>
  <c r="BG242" i="4"/>
  <c r="BE242" i="4"/>
  <c r="T242" i="4"/>
  <c r="R242" i="4"/>
  <c r="P242" i="4"/>
  <c r="BK242" i="4"/>
  <c r="J242" i="4"/>
  <c r="BF242" i="4"/>
  <c r="BI241" i="4"/>
  <c r="BH241" i="4"/>
  <c r="BG241" i="4"/>
  <c r="BE241" i="4"/>
  <c r="T241" i="4"/>
  <c r="R241" i="4"/>
  <c r="P241" i="4"/>
  <c r="BK241" i="4"/>
  <c r="J241" i="4"/>
  <c r="BF241" i="4" s="1"/>
  <c r="BI240" i="4"/>
  <c r="BH240" i="4"/>
  <c r="BG240" i="4"/>
  <c r="BE240" i="4"/>
  <c r="T240" i="4"/>
  <c r="R240" i="4"/>
  <c r="P240" i="4"/>
  <c r="BK240" i="4"/>
  <c r="J240" i="4"/>
  <c r="BF240" i="4"/>
  <c r="BI239" i="4"/>
  <c r="BH239" i="4"/>
  <c r="BG239" i="4"/>
  <c r="BE239" i="4"/>
  <c r="T239" i="4"/>
  <c r="R239" i="4"/>
  <c r="P239" i="4"/>
  <c r="BK239" i="4"/>
  <c r="J239" i="4"/>
  <c r="BF239" i="4" s="1"/>
  <c r="BI238" i="4"/>
  <c r="BH238" i="4"/>
  <c r="BG238" i="4"/>
  <c r="BE238" i="4"/>
  <c r="T238" i="4"/>
  <c r="R238" i="4"/>
  <c r="P238" i="4"/>
  <c r="BK238" i="4"/>
  <c r="J238" i="4"/>
  <c r="BF238" i="4"/>
  <c r="BI237" i="4"/>
  <c r="BH237" i="4"/>
  <c r="BG237" i="4"/>
  <c r="BE237" i="4"/>
  <c r="T237" i="4"/>
  <c r="R237" i="4"/>
  <c r="P237" i="4"/>
  <c r="BK237" i="4"/>
  <c r="J237" i="4"/>
  <c r="BF237" i="4" s="1"/>
  <c r="BI236" i="4"/>
  <c r="BH236" i="4"/>
  <c r="BG236" i="4"/>
  <c r="BE236" i="4"/>
  <c r="T236" i="4"/>
  <c r="R236" i="4"/>
  <c r="P236" i="4"/>
  <c r="BK236" i="4"/>
  <c r="J236" i="4"/>
  <c r="BF236" i="4"/>
  <c r="BI235" i="4"/>
  <c r="BH235" i="4"/>
  <c r="BG235" i="4"/>
  <c r="BE235" i="4"/>
  <c r="T235" i="4"/>
  <c r="R235" i="4"/>
  <c r="P235" i="4"/>
  <c r="BK235" i="4"/>
  <c r="J235" i="4"/>
  <c r="BF235" i="4" s="1"/>
  <c r="BI234" i="4"/>
  <c r="BH234" i="4"/>
  <c r="BG234" i="4"/>
  <c r="BE234" i="4"/>
  <c r="T234" i="4"/>
  <c r="R234" i="4"/>
  <c r="P234" i="4"/>
  <c r="BK234" i="4"/>
  <c r="J234" i="4"/>
  <c r="BF234" i="4"/>
  <c r="BI233" i="4"/>
  <c r="BH233" i="4"/>
  <c r="BG233" i="4"/>
  <c r="BE233" i="4"/>
  <c r="T233" i="4"/>
  <c r="R233" i="4"/>
  <c r="P233" i="4"/>
  <c r="BK233" i="4"/>
  <c r="J233" i="4"/>
  <c r="BF233" i="4" s="1"/>
  <c r="BI232" i="4"/>
  <c r="BH232" i="4"/>
  <c r="BG232" i="4"/>
  <c r="BE232" i="4"/>
  <c r="T232" i="4"/>
  <c r="R232" i="4"/>
  <c r="P232" i="4"/>
  <c r="BK232" i="4"/>
  <c r="J232" i="4"/>
  <c r="BF232" i="4"/>
  <c r="BI231" i="4"/>
  <c r="BH231" i="4"/>
  <c r="BG231" i="4"/>
  <c r="BE231" i="4"/>
  <c r="T231" i="4"/>
  <c r="R231" i="4"/>
  <c r="P231" i="4"/>
  <c r="BK231" i="4"/>
  <c r="J231" i="4"/>
  <c r="BF231" i="4"/>
  <c r="BI230" i="4"/>
  <c r="BH230" i="4"/>
  <c r="BG230" i="4"/>
  <c r="BE230" i="4"/>
  <c r="T230" i="4"/>
  <c r="R230" i="4"/>
  <c r="P230" i="4"/>
  <c r="BK230" i="4"/>
  <c r="J230" i="4"/>
  <c r="BF230" i="4"/>
  <c r="BI229" i="4"/>
  <c r="BH229" i="4"/>
  <c r="BG229" i="4"/>
  <c r="BE229" i="4"/>
  <c r="T229" i="4"/>
  <c r="R229" i="4"/>
  <c r="P229" i="4"/>
  <c r="BK229" i="4"/>
  <c r="J229" i="4"/>
  <c r="BF229" i="4" s="1"/>
  <c r="BI228" i="4"/>
  <c r="BH228" i="4"/>
  <c r="BG228" i="4"/>
  <c r="BE228" i="4"/>
  <c r="T228" i="4"/>
  <c r="R228" i="4"/>
  <c r="P228" i="4"/>
  <c r="BK228" i="4"/>
  <c r="J228" i="4"/>
  <c r="BF228" i="4"/>
  <c r="BI227" i="4"/>
  <c r="BH227" i="4"/>
  <c r="BG227" i="4"/>
  <c r="BE227" i="4"/>
  <c r="T227" i="4"/>
  <c r="R227" i="4"/>
  <c r="P227" i="4"/>
  <c r="BK227" i="4"/>
  <c r="J227" i="4"/>
  <c r="BF227" i="4"/>
  <c r="BI226" i="4"/>
  <c r="BH226" i="4"/>
  <c r="BG226" i="4"/>
  <c r="BE226" i="4"/>
  <c r="T226" i="4"/>
  <c r="R226" i="4"/>
  <c r="P226" i="4"/>
  <c r="BK226" i="4"/>
  <c r="J226" i="4"/>
  <c r="BF226" i="4"/>
  <c r="BI225" i="4"/>
  <c r="BH225" i="4"/>
  <c r="BG225" i="4"/>
  <c r="BE225" i="4"/>
  <c r="T225" i="4"/>
  <c r="R225" i="4"/>
  <c r="P225" i="4"/>
  <c r="BK225" i="4"/>
  <c r="J225" i="4"/>
  <c r="BF225" i="4" s="1"/>
  <c r="BI224" i="4"/>
  <c r="BH224" i="4"/>
  <c r="BG224" i="4"/>
  <c r="BE224" i="4"/>
  <c r="T224" i="4"/>
  <c r="R224" i="4"/>
  <c r="P224" i="4"/>
  <c r="BK224" i="4"/>
  <c r="J224" i="4"/>
  <c r="BF224" i="4"/>
  <c r="BI223" i="4"/>
  <c r="BH223" i="4"/>
  <c r="BG223" i="4"/>
  <c r="BE223" i="4"/>
  <c r="T223" i="4"/>
  <c r="R223" i="4"/>
  <c r="P223" i="4"/>
  <c r="BK223" i="4"/>
  <c r="J223" i="4"/>
  <c r="BF223" i="4"/>
  <c r="BI222" i="4"/>
  <c r="BH222" i="4"/>
  <c r="BG222" i="4"/>
  <c r="BE222" i="4"/>
  <c r="T222" i="4"/>
  <c r="R222" i="4"/>
  <c r="P222" i="4"/>
  <c r="BK222" i="4"/>
  <c r="J222" i="4"/>
  <c r="BF222" i="4"/>
  <c r="BI221" i="4"/>
  <c r="BH221" i="4"/>
  <c r="BG221" i="4"/>
  <c r="BE221" i="4"/>
  <c r="T221" i="4"/>
  <c r="R221" i="4"/>
  <c r="P221" i="4"/>
  <c r="BK221" i="4"/>
  <c r="J221" i="4"/>
  <c r="BF221" i="4" s="1"/>
  <c r="BI220" i="4"/>
  <c r="BH220" i="4"/>
  <c r="BG220" i="4"/>
  <c r="BE220" i="4"/>
  <c r="T220" i="4"/>
  <c r="R220" i="4"/>
  <c r="R217" i="4" s="1"/>
  <c r="P220" i="4"/>
  <c r="BK220" i="4"/>
  <c r="J220" i="4"/>
  <c r="BF220" i="4"/>
  <c r="BI219" i="4"/>
  <c r="BH219" i="4"/>
  <c r="BG219" i="4"/>
  <c r="BE219" i="4"/>
  <c r="T219" i="4"/>
  <c r="T217" i="4" s="1"/>
  <c r="R219" i="4"/>
  <c r="P219" i="4"/>
  <c r="BK219" i="4"/>
  <c r="J219" i="4"/>
  <c r="BF219" i="4"/>
  <c r="BI218" i="4"/>
  <c r="BH218" i="4"/>
  <c r="BG218" i="4"/>
  <c r="BE218" i="4"/>
  <c r="T218" i="4"/>
  <c r="R218" i="4"/>
  <c r="P218" i="4"/>
  <c r="P217" i="4"/>
  <c r="BK218" i="4"/>
  <c r="BK217" i="4" s="1"/>
  <c r="J217" i="4" s="1"/>
  <c r="J106" i="4" s="1"/>
  <c r="J218" i="4"/>
  <c r="BF218" i="4" s="1"/>
  <c r="BI216" i="4"/>
  <c r="BH216" i="4"/>
  <c r="BG216" i="4"/>
  <c r="BE216" i="4"/>
  <c r="T216" i="4"/>
  <c r="R216" i="4"/>
  <c r="P216" i="4"/>
  <c r="BK216" i="4"/>
  <c r="J216" i="4"/>
  <c r="BF216" i="4"/>
  <c r="BI215" i="4"/>
  <c r="BH215" i="4"/>
  <c r="BG215" i="4"/>
  <c r="BE215" i="4"/>
  <c r="T215" i="4"/>
  <c r="R215" i="4"/>
  <c r="P215" i="4"/>
  <c r="BK215" i="4"/>
  <c r="J215" i="4"/>
  <c r="BF215" i="4" s="1"/>
  <c r="BI214" i="4"/>
  <c r="BH214" i="4"/>
  <c r="BG214" i="4"/>
  <c r="BE214" i="4"/>
  <c r="T214" i="4"/>
  <c r="R214" i="4"/>
  <c r="P214" i="4"/>
  <c r="BK214" i="4"/>
  <c r="J214" i="4"/>
  <c r="BF214" i="4" s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/>
  <c r="BI208" i="4"/>
  <c r="BH208" i="4"/>
  <c r="BG208" i="4"/>
  <c r="BE208" i="4"/>
  <c r="T208" i="4"/>
  <c r="R208" i="4"/>
  <c r="P208" i="4"/>
  <c r="BK208" i="4"/>
  <c r="J208" i="4"/>
  <c r="BF208" i="4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/>
  <c r="BI204" i="4"/>
  <c r="BH204" i="4"/>
  <c r="BG204" i="4"/>
  <c r="BE204" i="4"/>
  <c r="T204" i="4"/>
  <c r="R204" i="4"/>
  <c r="P204" i="4"/>
  <c r="BK204" i="4"/>
  <c r="J204" i="4"/>
  <c r="BF204" i="4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/>
  <c r="BI200" i="4"/>
  <c r="BH200" i="4"/>
  <c r="BG200" i="4"/>
  <c r="BE200" i="4"/>
  <c r="T200" i="4"/>
  <c r="R200" i="4"/>
  <c r="P200" i="4"/>
  <c r="BK200" i="4"/>
  <c r="J200" i="4"/>
  <c r="BF200" i="4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R195" i="4" s="1"/>
  <c r="P198" i="4"/>
  <c r="BK198" i="4"/>
  <c r="J198" i="4"/>
  <c r="BF198" i="4" s="1"/>
  <c r="BI197" i="4"/>
  <c r="BH197" i="4"/>
  <c r="BG197" i="4"/>
  <c r="BE197" i="4"/>
  <c r="T197" i="4"/>
  <c r="R197" i="4"/>
  <c r="P197" i="4"/>
  <c r="P195" i="4" s="1"/>
  <c r="BK197" i="4"/>
  <c r="J197" i="4"/>
  <c r="BF197" i="4"/>
  <c r="BI196" i="4"/>
  <c r="BH196" i="4"/>
  <c r="BG196" i="4"/>
  <c r="BE196" i="4"/>
  <c r="T196" i="4"/>
  <c r="T195" i="4" s="1"/>
  <c r="R196" i="4"/>
  <c r="P196" i="4"/>
  <c r="BK196" i="4"/>
  <c r="BK195" i="4" s="1"/>
  <c r="J195" i="4" s="1"/>
  <c r="J105" i="4" s="1"/>
  <c r="J196" i="4"/>
  <c r="BF196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R187" i="4"/>
  <c r="P187" i="4"/>
  <c r="BK187" i="4"/>
  <c r="J187" i="4"/>
  <c r="BF187" i="4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/>
  <c r="BI184" i="4"/>
  <c r="BH184" i="4"/>
  <c r="BG184" i="4"/>
  <c r="BE184" i="4"/>
  <c r="T184" i="4"/>
  <c r="T182" i="4" s="1"/>
  <c r="R184" i="4"/>
  <c r="P184" i="4"/>
  <c r="BK184" i="4"/>
  <c r="J184" i="4"/>
  <c r="BF184" i="4" s="1"/>
  <c r="BI183" i="4"/>
  <c r="BH183" i="4"/>
  <c r="BG183" i="4"/>
  <c r="BE183" i="4"/>
  <c r="T183" i="4"/>
  <c r="R183" i="4"/>
  <c r="R182" i="4" s="1"/>
  <c r="P183" i="4"/>
  <c r="P182" i="4"/>
  <c r="BK183" i="4"/>
  <c r="BK182" i="4" s="1"/>
  <c r="J182" i="4" s="1"/>
  <c r="J104" i="4" s="1"/>
  <c r="J183" i="4"/>
  <c r="BF183" i="4" s="1"/>
  <c r="BI181" i="4"/>
  <c r="BH181" i="4"/>
  <c r="BG181" i="4"/>
  <c r="BE181" i="4"/>
  <c r="T181" i="4"/>
  <c r="R181" i="4"/>
  <c r="P181" i="4"/>
  <c r="BK181" i="4"/>
  <c r="J181" i="4"/>
  <c r="BF181" i="4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/>
  <c r="BI177" i="4"/>
  <c r="BH177" i="4"/>
  <c r="BG177" i="4"/>
  <c r="BE177" i="4"/>
  <c r="T177" i="4"/>
  <c r="R177" i="4"/>
  <c r="P177" i="4"/>
  <c r="BK177" i="4"/>
  <c r="J177" i="4"/>
  <c r="BF177" i="4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/>
  <c r="BI172" i="4"/>
  <c r="BH172" i="4"/>
  <c r="BG172" i="4"/>
  <c r="BE172" i="4"/>
  <c r="T172" i="4"/>
  <c r="R172" i="4"/>
  <c r="P172" i="4"/>
  <c r="BK172" i="4"/>
  <c r="J172" i="4"/>
  <c r="BF172" i="4" s="1"/>
  <c r="BI171" i="4"/>
  <c r="BH171" i="4"/>
  <c r="BG171" i="4"/>
  <c r="BE171" i="4"/>
  <c r="T171" i="4"/>
  <c r="R171" i="4"/>
  <c r="P171" i="4"/>
  <c r="BK171" i="4"/>
  <c r="J171" i="4"/>
  <c r="BF171" i="4" s="1"/>
  <c r="BI170" i="4"/>
  <c r="BH170" i="4"/>
  <c r="BG170" i="4"/>
  <c r="BE170" i="4"/>
  <c r="T170" i="4"/>
  <c r="R170" i="4"/>
  <c r="P170" i="4"/>
  <c r="BK170" i="4"/>
  <c r="J170" i="4"/>
  <c r="BF170" i="4"/>
  <c r="BI169" i="4"/>
  <c r="BH169" i="4"/>
  <c r="BG169" i="4"/>
  <c r="BE169" i="4"/>
  <c r="T169" i="4"/>
  <c r="T168" i="4" s="1"/>
  <c r="R169" i="4"/>
  <c r="P169" i="4"/>
  <c r="P168" i="4" s="1"/>
  <c r="P167" i="4" s="1"/>
  <c r="BK169" i="4"/>
  <c r="BK168" i="4" s="1"/>
  <c r="J169" i="4"/>
  <c r="BF169" i="4" s="1"/>
  <c r="BI166" i="4"/>
  <c r="BH166" i="4"/>
  <c r="BG166" i="4"/>
  <c r="BE166" i="4"/>
  <c r="T166" i="4"/>
  <c r="T165" i="4"/>
  <c r="R166" i="4"/>
  <c r="R165" i="4" s="1"/>
  <c r="P166" i="4"/>
  <c r="P165" i="4" s="1"/>
  <c r="BK166" i="4"/>
  <c r="BK165" i="4"/>
  <c r="J165" i="4" s="1"/>
  <c r="J101" i="4" s="1"/>
  <c r="J166" i="4"/>
  <c r="BF166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/>
  <c r="BI152" i="4"/>
  <c r="BH152" i="4"/>
  <c r="BG152" i="4"/>
  <c r="BE152" i="4"/>
  <c r="T152" i="4"/>
  <c r="T150" i="4" s="1"/>
  <c r="R152" i="4"/>
  <c r="P152" i="4"/>
  <c r="BK152" i="4"/>
  <c r="J152" i="4"/>
  <c r="BF152" i="4" s="1"/>
  <c r="BI151" i="4"/>
  <c r="BH151" i="4"/>
  <c r="BG151" i="4"/>
  <c r="BE151" i="4"/>
  <c r="T151" i="4"/>
  <c r="R151" i="4"/>
  <c r="R150" i="4" s="1"/>
  <c r="P151" i="4"/>
  <c r="P150" i="4"/>
  <c r="BK151" i="4"/>
  <c r="BK150" i="4" s="1"/>
  <c r="J150" i="4" s="1"/>
  <c r="J100" i="4" s="1"/>
  <c r="J151" i="4"/>
  <c r="BF151" i="4" s="1"/>
  <c r="BI149" i="4"/>
  <c r="BH149" i="4"/>
  <c r="BG149" i="4"/>
  <c r="BE149" i="4"/>
  <c r="T149" i="4"/>
  <c r="R149" i="4"/>
  <c r="P149" i="4"/>
  <c r="BK149" i="4"/>
  <c r="J149" i="4"/>
  <c r="BF149" i="4"/>
  <c r="BI148" i="4"/>
  <c r="BH148" i="4"/>
  <c r="BG148" i="4"/>
  <c r="F35" i="4" s="1"/>
  <c r="BB97" i="1" s="1"/>
  <c r="BE148" i="4"/>
  <c r="T148" i="4"/>
  <c r="T147" i="4" s="1"/>
  <c r="R148" i="4"/>
  <c r="R147" i="4"/>
  <c r="P148" i="4"/>
  <c r="P147" i="4" s="1"/>
  <c r="BK148" i="4"/>
  <c r="BK147" i="4" s="1"/>
  <c r="J147" i="4" s="1"/>
  <c r="J99" i="4" s="1"/>
  <c r="J148" i="4"/>
  <c r="BF148" i="4" s="1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P130" i="4" s="1"/>
  <c r="BK132" i="4"/>
  <c r="J132" i="4"/>
  <c r="BF132" i="4"/>
  <c r="BI131" i="4"/>
  <c r="F37" i="4" s="1"/>
  <c r="BD97" i="1" s="1"/>
  <c r="BH131" i="4"/>
  <c r="BG131" i="4"/>
  <c r="BE131" i="4"/>
  <c r="T131" i="4"/>
  <c r="T130" i="4"/>
  <c r="R131" i="4"/>
  <c r="R130" i="4" s="1"/>
  <c r="R129" i="4" s="1"/>
  <c r="P131" i="4"/>
  <c r="BK131" i="4"/>
  <c r="J131" i="4"/>
  <c r="BF131" i="4" s="1"/>
  <c r="F122" i="4"/>
  <c r="E120" i="4"/>
  <c r="F89" i="4"/>
  <c r="E87" i="4"/>
  <c r="J24" i="4"/>
  <c r="E24" i="4"/>
  <c r="J23" i="4"/>
  <c r="F125" i="4"/>
  <c r="E15" i="4"/>
  <c r="F124" i="4" s="1"/>
  <c r="J122" i="4"/>
  <c r="E7" i="4"/>
  <c r="E85" i="4" s="1"/>
  <c r="J37" i="3"/>
  <c r="J36" i="3"/>
  <c r="AY96" i="1"/>
  <c r="J35" i="3"/>
  <c r="AX96" i="1" s="1"/>
  <c r="BI218" i="3"/>
  <c r="BH218" i="3"/>
  <c r="BG218" i="3"/>
  <c r="BE218" i="3"/>
  <c r="T218" i="3"/>
  <c r="R218" i="3"/>
  <c r="R215" i="3" s="1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BK215" i="3" s="1"/>
  <c r="J215" i="3" s="1"/>
  <c r="J105" i="3" s="1"/>
  <c r="J217" i="3"/>
  <c r="BF217" i="3"/>
  <c r="BI216" i="3"/>
  <c r="BH216" i="3"/>
  <c r="BG216" i="3"/>
  <c r="BE216" i="3"/>
  <c r="T216" i="3"/>
  <c r="T215" i="3" s="1"/>
  <c r="R216" i="3"/>
  <c r="P216" i="3"/>
  <c r="P215" i="3" s="1"/>
  <c r="BK216" i="3"/>
  <c r="J216" i="3"/>
  <c r="BF216" i="3" s="1"/>
  <c r="BI214" i="3"/>
  <c r="BH214" i="3"/>
  <c r="BG214" i="3"/>
  <c r="BE214" i="3"/>
  <c r="T214" i="3"/>
  <c r="R214" i="3"/>
  <c r="P214" i="3"/>
  <c r="BK214" i="3"/>
  <c r="J214" i="3"/>
  <c r="BF214" i="3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/>
  <c r="BI209" i="3"/>
  <c r="BH209" i="3"/>
  <c r="BG209" i="3"/>
  <c r="BE209" i="3"/>
  <c r="T209" i="3"/>
  <c r="R209" i="3"/>
  <c r="P209" i="3"/>
  <c r="BK209" i="3"/>
  <c r="J209" i="3"/>
  <c r="BF209" i="3"/>
  <c r="BI208" i="3"/>
  <c r="BH208" i="3"/>
  <c r="BG208" i="3"/>
  <c r="BE208" i="3"/>
  <c r="T208" i="3"/>
  <c r="R208" i="3"/>
  <c r="P208" i="3"/>
  <c r="BK208" i="3"/>
  <c r="J208" i="3"/>
  <c r="BF208" i="3"/>
  <c r="BI207" i="3"/>
  <c r="BH207" i="3"/>
  <c r="BG207" i="3"/>
  <c r="BE207" i="3"/>
  <c r="T207" i="3"/>
  <c r="R207" i="3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J206" i="3"/>
  <c r="BF206" i="3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R203" i="3"/>
  <c r="P203" i="3"/>
  <c r="BK203" i="3"/>
  <c r="J203" i="3"/>
  <c r="BF203" i="3"/>
  <c r="BI202" i="3"/>
  <c r="BH202" i="3"/>
  <c r="BG202" i="3"/>
  <c r="BE202" i="3"/>
  <c r="T202" i="3"/>
  <c r="R202" i="3"/>
  <c r="P202" i="3"/>
  <c r="BK202" i="3"/>
  <c r="J202" i="3"/>
  <c r="BF202" i="3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T193" i="3" s="1"/>
  <c r="R195" i="3"/>
  <c r="R193" i="3" s="1"/>
  <c r="P195" i="3"/>
  <c r="BK195" i="3"/>
  <c r="J195" i="3"/>
  <c r="BF195" i="3"/>
  <c r="BI194" i="3"/>
  <c r="BH194" i="3"/>
  <c r="BG194" i="3"/>
  <c r="BE194" i="3"/>
  <c r="T194" i="3"/>
  <c r="R194" i="3"/>
  <c r="P194" i="3"/>
  <c r="P193" i="3"/>
  <c r="BK194" i="3"/>
  <c r="J194" i="3"/>
  <c r="BF194" i="3" s="1"/>
  <c r="BI192" i="3"/>
  <c r="BH192" i="3"/>
  <c r="BG192" i="3"/>
  <c r="BE192" i="3"/>
  <c r="T192" i="3"/>
  <c r="R192" i="3"/>
  <c r="P192" i="3"/>
  <c r="BK192" i="3"/>
  <c r="J192" i="3"/>
  <c r="BF192" i="3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/>
  <c r="BI189" i="3"/>
  <c r="BH189" i="3"/>
  <c r="BG189" i="3"/>
  <c r="BE189" i="3"/>
  <c r="T189" i="3"/>
  <c r="R189" i="3"/>
  <c r="P189" i="3"/>
  <c r="BK189" i="3"/>
  <c r="J189" i="3"/>
  <c r="BF189" i="3"/>
  <c r="BI188" i="3"/>
  <c r="BH188" i="3"/>
  <c r="BG188" i="3"/>
  <c r="BE188" i="3"/>
  <c r="T188" i="3"/>
  <c r="R188" i="3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/>
  <c r="BI183" i="3"/>
  <c r="BH183" i="3"/>
  <c r="BG183" i="3"/>
  <c r="BE183" i="3"/>
  <c r="T183" i="3"/>
  <c r="R183" i="3"/>
  <c r="P183" i="3"/>
  <c r="BK183" i="3"/>
  <c r="J183" i="3"/>
  <c r="BF183" i="3"/>
  <c r="BI182" i="3"/>
  <c r="BH182" i="3"/>
  <c r="BG182" i="3"/>
  <c r="BE182" i="3"/>
  <c r="T182" i="3"/>
  <c r="R182" i="3"/>
  <c r="P182" i="3"/>
  <c r="BK182" i="3"/>
  <c r="J182" i="3"/>
  <c r="BF182" i="3"/>
  <c r="BI181" i="3"/>
  <c r="BH181" i="3"/>
  <c r="BG181" i="3"/>
  <c r="BE181" i="3"/>
  <c r="T181" i="3"/>
  <c r="R181" i="3"/>
  <c r="P181" i="3"/>
  <c r="BK181" i="3"/>
  <c r="J181" i="3"/>
  <c r="BF181" i="3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BK170" i="3" s="1"/>
  <c r="J170" i="3" s="1"/>
  <c r="J103" i="3" s="1"/>
  <c r="J173" i="3"/>
  <c r="BF173" i="3"/>
  <c r="BI172" i="3"/>
  <c r="BH172" i="3"/>
  <c r="BG172" i="3"/>
  <c r="BE172" i="3"/>
  <c r="T172" i="3"/>
  <c r="R172" i="3"/>
  <c r="R170" i="3" s="1"/>
  <c r="P172" i="3"/>
  <c r="BK172" i="3"/>
  <c r="J172" i="3"/>
  <c r="BF172" i="3"/>
  <c r="BI171" i="3"/>
  <c r="BH171" i="3"/>
  <c r="BG171" i="3"/>
  <c r="BE171" i="3"/>
  <c r="T171" i="3"/>
  <c r="T170" i="3"/>
  <c r="R171" i="3"/>
  <c r="P171" i="3"/>
  <c r="P170" i="3"/>
  <c r="BK171" i="3"/>
  <c r="J171" i="3"/>
  <c r="BF171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T161" i="3" s="1"/>
  <c r="R162" i="3"/>
  <c r="R161" i="3" s="1"/>
  <c r="P162" i="3"/>
  <c r="P161" i="3" s="1"/>
  <c r="BK162" i="3"/>
  <c r="J162" i="3"/>
  <c r="BF162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T155" i="3" s="1"/>
  <c r="R156" i="3"/>
  <c r="R155" i="3" s="1"/>
  <c r="P156" i="3"/>
  <c r="P155" i="3" s="1"/>
  <c r="BK156" i="3"/>
  <c r="J156" i="3"/>
  <c r="BF156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/>
  <c r="BI147" i="3"/>
  <c r="BH147" i="3"/>
  <c r="BG147" i="3"/>
  <c r="BE147" i="3"/>
  <c r="T147" i="3"/>
  <c r="R147" i="3"/>
  <c r="P147" i="3"/>
  <c r="BK147" i="3"/>
  <c r="J147" i="3"/>
  <c r="BF147" i="3" s="1"/>
  <c r="BI146" i="3"/>
  <c r="F37" i="3" s="1"/>
  <c r="BD96" i="1" s="1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T144" i="3" s="1"/>
  <c r="R145" i="3"/>
  <c r="R144" i="3" s="1"/>
  <c r="P145" i="3"/>
  <c r="P144" i="3" s="1"/>
  <c r="BK145" i="3"/>
  <c r="BK144" i="3" s="1"/>
  <c r="J144" i="3" s="1"/>
  <c r="J100" i="3" s="1"/>
  <c r="J145" i="3"/>
  <c r="BF145" i="3" s="1"/>
  <c r="BI143" i="3"/>
  <c r="BH143" i="3"/>
  <c r="BG143" i="3"/>
  <c r="BE143" i="3"/>
  <c r="T143" i="3"/>
  <c r="R143" i="3"/>
  <c r="P143" i="3"/>
  <c r="BK143" i="3"/>
  <c r="J143" i="3"/>
  <c r="BF143" i="3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T134" i="3"/>
  <c r="R135" i="3"/>
  <c r="P135" i="3"/>
  <c r="P134" i="3" s="1"/>
  <c r="BK135" i="3"/>
  <c r="BK134" i="3" s="1"/>
  <c r="J135" i="3"/>
  <c r="BF135" i="3"/>
  <c r="BI132" i="3"/>
  <c r="BH132" i="3"/>
  <c r="BG132" i="3"/>
  <c r="BE132" i="3"/>
  <c r="T132" i="3"/>
  <c r="R132" i="3"/>
  <c r="P132" i="3"/>
  <c r="BK132" i="3"/>
  <c r="J132" i="3"/>
  <c r="BF132" i="3"/>
  <c r="BI131" i="3"/>
  <c r="BH131" i="3"/>
  <c r="BG131" i="3"/>
  <c r="BE131" i="3"/>
  <c r="T131" i="3"/>
  <c r="R131" i="3"/>
  <c r="P131" i="3"/>
  <c r="BK131" i="3"/>
  <c r="J131" i="3"/>
  <c r="BF131" i="3"/>
  <c r="BI130" i="3"/>
  <c r="BH130" i="3"/>
  <c r="BG130" i="3"/>
  <c r="BE130" i="3"/>
  <c r="T130" i="3"/>
  <c r="R130" i="3"/>
  <c r="P130" i="3"/>
  <c r="BK130" i="3"/>
  <c r="J130" i="3"/>
  <c r="BF130" i="3"/>
  <c r="BI129" i="3"/>
  <c r="BH129" i="3"/>
  <c r="BG129" i="3"/>
  <c r="BE129" i="3"/>
  <c r="T129" i="3"/>
  <c r="R129" i="3"/>
  <c r="P129" i="3"/>
  <c r="BK129" i="3"/>
  <c r="J129" i="3"/>
  <c r="BF129" i="3"/>
  <c r="BI128" i="3"/>
  <c r="BH128" i="3"/>
  <c r="BG128" i="3"/>
  <c r="BE128" i="3"/>
  <c r="T128" i="3"/>
  <c r="R128" i="3"/>
  <c r="P128" i="3"/>
  <c r="BK128" i="3"/>
  <c r="J128" i="3"/>
  <c r="BF128" i="3"/>
  <c r="BI127" i="3"/>
  <c r="BH127" i="3"/>
  <c r="BG127" i="3"/>
  <c r="F35" i="3" s="1"/>
  <c r="BB96" i="1" s="1"/>
  <c r="BE127" i="3"/>
  <c r="T127" i="3"/>
  <c r="T126" i="3"/>
  <c r="R127" i="3"/>
  <c r="P127" i="3"/>
  <c r="P126" i="3" s="1"/>
  <c r="BK127" i="3"/>
  <c r="BK126" i="3" s="1"/>
  <c r="J126" i="3" s="1"/>
  <c r="J97" i="3" s="1"/>
  <c r="J127" i="3"/>
  <c r="BF127" i="3" s="1"/>
  <c r="F119" i="3"/>
  <c r="E117" i="3"/>
  <c r="J91" i="3"/>
  <c r="F89" i="3"/>
  <c r="E87" i="3"/>
  <c r="J24" i="3"/>
  <c r="E24" i="3"/>
  <c r="J122" i="3" s="1"/>
  <c r="J23" i="3"/>
  <c r="F92" i="3"/>
  <c r="J15" i="3"/>
  <c r="E15" i="3"/>
  <c r="F121" i="3" s="1"/>
  <c r="J14" i="3"/>
  <c r="J89" i="3"/>
  <c r="E7" i="3"/>
  <c r="E85" i="3" s="1"/>
  <c r="J37" i="2"/>
  <c r="J36" i="2"/>
  <c r="AY95" i="1"/>
  <c r="J35" i="2"/>
  <c r="AX95" i="1"/>
  <c r="BI167" i="2"/>
  <c r="BH167" i="2"/>
  <c r="BG167" i="2"/>
  <c r="BE167" i="2"/>
  <c r="T167" i="2"/>
  <c r="T166" i="2"/>
  <c r="R167" i="2"/>
  <c r="R166" i="2"/>
  <c r="P167" i="2"/>
  <c r="P166" i="2"/>
  <c r="BK167" i="2"/>
  <c r="BK166" i="2"/>
  <c r="J166" i="2" s="1"/>
  <c r="J106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T163" i="2" s="1"/>
  <c r="R164" i="2"/>
  <c r="R163" i="2" s="1"/>
  <c r="P164" i="2"/>
  <c r="P163" i="2" s="1"/>
  <c r="BK164" i="2"/>
  <c r="BK163" i="2" s="1"/>
  <c r="J163" i="2" s="1"/>
  <c r="J105" i="2" s="1"/>
  <c r="J164" i="2"/>
  <c r="BF164" i="2" s="1"/>
  <c r="BI162" i="2"/>
  <c r="BH162" i="2"/>
  <c r="BG162" i="2"/>
  <c r="BE162" i="2"/>
  <c r="T162" i="2"/>
  <c r="T161" i="2"/>
  <c r="R162" i="2"/>
  <c r="R161" i="2" s="1"/>
  <c r="P162" i="2"/>
  <c r="P161" i="2" s="1"/>
  <c r="BK162" i="2"/>
  <c r="BK161" i="2" s="1"/>
  <c r="J162" i="2"/>
  <c r="BF162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T149" i="2"/>
  <c r="T148" i="2" s="1"/>
  <c r="R150" i="2"/>
  <c r="P150" i="2"/>
  <c r="P149" i="2" s="1"/>
  <c r="P148" i="2" s="1"/>
  <c r="BK150" i="2"/>
  <c r="BK149" i="2" s="1"/>
  <c r="J150" i="2"/>
  <c r="BF150" i="2"/>
  <c r="BI147" i="2"/>
  <c r="BH147" i="2"/>
  <c r="BG147" i="2"/>
  <c r="BE147" i="2"/>
  <c r="T147" i="2"/>
  <c r="T146" i="2"/>
  <c r="R147" i="2"/>
  <c r="R146" i="2"/>
  <c r="P147" i="2"/>
  <c r="P146" i="2"/>
  <c r="BK147" i="2"/>
  <c r="BK146" i="2"/>
  <c r="J146" i="2" s="1"/>
  <c r="J100" i="2" s="1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T142" i="2" s="1"/>
  <c r="R143" i="2"/>
  <c r="R142" i="2" s="1"/>
  <c r="P143" i="2"/>
  <c r="P142" i="2" s="1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F35" i="2" s="1"/>
  <c r="BB95" i="1" s="1"/>
  <c r="BB94" i="1" s="1"/>
  <c r="BE130" i="2"/>
  <c r="T130" i="2"/>
  <c r="R130" i="2"/>
  <c r="P130" i="2"/>
  <c r="BK130" i="2"/>
  <c r="J130" i="2"/>
  <c r="BF130" i="2" s="1"/>
  <c r="BI129" i="2"/>
  <c r="F37" i="2" s="1"/>
  <c r="BD95" i="1" s="1"/>
  <c r="BD94" i="1" s="1"/>
  <c r="W33" i="1" s="1"/>
  <c r="BH129" i="2"/>
  <c r="BG129" i="2"/>
  <c r="BE129" i="2"/>
  <c r="T129" i="2"/>
  <c r="T128" i="2" s="1"/>
  <c r="T127" i="2" s="1"/>
  <c r="R129" i="2"/>
  <c r="R128" i="2" s="1"/>
  <c r="P129" i="2"/>
  <c r="P128" i="2" s="1"/>
  <c r="BK129" i="2"/>
  <c r="BK128" i="2" s="1"/>
  <c r="J129" i="2"/>
  <c r="BF129" i="2" s="1"/>
  <c r="J122" i="2"/>
  <c r="F120" i="2"/>
  <c r="E118" i="2"/>
  <c r="F89" i="2"/>
  <c r="E87" i="2"/>
  <c r="J24" i="2"/>
  <c r="E24" i="2"/>
  <c r="J92" i="2" s="1"/>
  <c r="J23" i="2"/>
  <c r="F92" i="2"/>
  <c r="J15" i="2"/>
  <c r="E15" i="2"/>
  <c r="F122" i="2" s="1"/>
  <c r="J14" i="2"/>
  <c r="J120" i="2"/>
  <c r="E7" i="2"/>
  <c r="E85" i="2" s="1"/>
  <c r="AS94" i="1"/>
  <c r="L90" i="1"/>
  <c r="AM90" i="1"/>
  <c r="L89" i="1"/>
  <c r="L87" i="1"/>
  <c r="L85" i="1"/>
  <c r="P160" i="2" l="1"/>
  <c r="J259" i="4"/>
  <c r="J108" i="4" s="1"/>
  <c r="BK258" i="4"/>
  <c r="J258" i="4" s="1"/>
  <c r="J107" i="4" s="1"/>
  <c r="P129" i="4"/>
  <c r="P128" i="4" s="1"/>
  <c r="AU97" i="1" s="1"/>
  <c r="P133" i="3"/>
  <c r="P125" i="3" s="1"/>
  <c r="AU96" i="1" s="1"/>
  <c r="T167" i="4"/>
  <c r="P127" i="2"/>
  <c r="P126" i="2" s="1"/>
  <c r="AU95" i="1" s="1"/>
  <c r="F34" i="3"/>
  <c r="BA96" i="1" s="1"/>
  <c r="R127" i="2"/>
  <c r="R160" i="2"/>
  <c r="E115" i="3"/>
  <c r="F122" i="3"/>
  <c r="F36" i="3"/>
  <c r="BC96" i="1" s="1"/>
  <c r="T160" i="2"/>
  <c r="T126" i="2" s="1"/>
  <c r="F33" i="4"/>
  <c r="AZ97" i="1" s="1"/>
  <c r="F91" i="2"/>
  <c r="F33" i="2"/>
  <c r="AZ95" i="1" s="1"/>
  <c r="R149" i="2"/>
  <c r="R148" i="2" s="1"/>
  <c r="R126" i="3"/>
  <c r="R125" i="3" s="1"/>
  <c r="R134" i="3"/>
  <c r="R133" i="3" s="1"/>
  <c r="BK161" i="3"/>
  <c r="J161" i="3" s="1"/>
  <c r="J102" i="3" s="1"/>
  <c r="BK130" i="4"/>
  <c r="T125" i="3"/>
  <c r="T133" i="3"/>
  <c r="BK193" i="3"/>
  <c r="J193" i="3" s="1"/>
  <c r="J104" i="3" s="1"/>
  <c r="F91" i="3"/>
  <c r="F92" i="4"/>
  <c r="F36" i="4"/>
  <c r="BC97" i="1" s="1"/>
  <c r="F36" i="2"/>
  <c r="BC95" i="1" s="1"/>
  <c r="F33" i="3"/>
  <c r="AZ96" i="1" s="1"/>
  <c r="E118" i="4"/>
  <c r="R168" i="4"/>
  <c r="R167" i="4" s="1"/>
  <c r="R128" i="4" s="1"/>
  <c r="T129" i="4"/>
  <c r="E116" i="2"/>
  <c r="F123" i="2"/>
  <c r="BK142" i="2"/>
  <c r="J142" i="2" s="1"/>
  <c r="J99" i="2" s="1"/>
  <c r="BK155" i="3"/>
  <c r="J155" i="3" s="1"/>
  <c r="J101" i="3" s="1"/>
  <c r="J128" i="2"/>
  <c r="J98" i="2" s="1"/>
  <c r="AX94" i="1"/>
  <c r="W31" i="1"/>
  <c r="J149" i="2"/>
  <c r="J102" i="2" s="1"/>
  <c r="BK148" i="2"/>
  <c r="J148" i="2" s="1"/>
  <c r="J101" i="2" s="1"/>
  <c r="J134" i="3"/>
  <c r="J99" i="3" s="1"/>
  <c r="BK133" i="3"/>
  <c r="J161" i="2"/>
  <c r="J104" i="2" s="1"/>
  <c r="BK160" i="2"/>
  <c r="J160" i="2" s="1"/>
  <c r="J103" i="2" s="1"/>
  <c r="J34" i="4"/>
  <c r="AW97" i="1" s="1"/>
  <c r="F34" i="4"/>
  <c r="BA97" i="1" s="1"/>
  <c r="J34" i="2"/>
  <c r="AW95" i="1" s="1"/>
  <c r="F34" i="2"/>
  <c r="BA95" i="1" s="1"/>
  <c r="BA94" i="1" s="1"/>
  <c r="J130" i="4"/>
  <c r="J98" i="4" s="1"/>
  <c r="BK129" i="4"/>
  <c r="J168" i="4"/>
  <c r="J103" i="4" s="1"/>
  <c r="BK167" i="4"/>
  <c r="J167" i="4" s="1"/>
  <c r="J102" i="4" s="1"/>
  <c r="J123" i="2"/>
  <c r="J33" i="2"/>
  <c r="AV95" i="1" s="1"/>
  <c r="AT95" i="1" s="1"/>
  <c r="J119" i="3"/>
  <c r="J34" i="3"/>
  <c r="AW96" i="1" s="1"/>
  <c r="J33" i="3"/>
  <c r="AV96" i="1" s="1"/>
  <c r="AT96" i="1" s="1"/>
  <c r="J125" i="4"/>
  <c r="J33" i="4"/>
  <c r="AV97" i="1" s="1"/>
  <c r="AT97" i="1" s="1"/>
  <c r="J89" i="4"/>
  <c r="F91" i="4"/>
  <c r="J92" i="3"/>
  <c r="BC94" i="1" l="1"/>
  <c r="AU94" i="1"/>
  <c r="T128" i="4"/>
  <c r="AZ94" i="1"/>
  <c r="BK127" i="2"/>
  <c r="R126" i="2"/>
  <c r="W30" i="1"/>
  <c r="AW94" i="1"/>
  <c r="AK30" i="1" s="1"/>
  <c r="BK125" i="3"/>
  <c r="J125" i="3" s="1"/>
  <c r="J133" i="3"/>
  <c r="J98" i="3" s="1"/>
  <c r="J129" i="4"/>
  <c r="J97" i="4" s="1"/>
  <c r="BK128" i="4"/>
  <c r="J128" i="4" s="1"/>
  <c r="J127" i="2"/>
  <c r="J97" i="2" s="1"/>
  <c r="BK126" i="2"/>
  <c r="J126" i="2" s="1"/>
  <c r="W29" i="1" l="1"/>
  <c r="AV94" i="1"/>
  <c r="W32" i="1"/>
  <c r="AY94" i="1"/>
  <c r="J96" i="3"/>
  <c r="J30" i="3"/>
  <c r="J96" i="2"/>
  <c r="J30" i="2"/>
  <c r="J30" i="4"/>
  <c r="J96" i="4"/>
  <c r="AT94" i="1" l="1"/>
  <c r="AK29" i="1"/>
  <c r="J39" i="2"/>
  <c r="AG95" i="1"/>
  <c r="J39" i="3"/>
  <c r="AG96" i="1"/>
  <c r="AN96" i="1" s="1"/>
  <c r="J39" i="4"/>
  <c r="AG97" i="1"/>
  <c r="AN97" i="1" s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<sst xmlns="http://schemas.openxmlformats.org/spreadsheetml/2006/main" count="4234" uniqueCount="972">
  <si>
    <t>Export Komplet</t>
  </si>
  <si>
    <t/>
  </si>
  <si>
    <t>2.0</t>
  </si>
  <si>
    <t>False</t>
  </si>
  <si>
    <t>{9f211750-a479-47c8-9c19-884ac01029ab}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</si>
  <si>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</si>
  <si>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</si>
  <si>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</si>
  <si>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</si>
  <si>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</si>
  <si>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</si>
  <si>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</si>
  <si>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</si>
  <si>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</si>
  <si>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Jasle Behynce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</si>
  <si>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</si>
  <si>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</si>
  <si>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</si>
  <si>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</si>
  <si>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</si>
  <si>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</si>
  <si>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</si>
  <si>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</si>
  <si>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</si>
  <si>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</si>
  <si>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</si>
  <si>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</si>
  <si>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</si>
  <si>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</si>
  <si>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</si>
  <si>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</si>
  <si>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</si>
  <si>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</si>
  <si>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</si>
  <si>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</si>
  <si>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</si>
  <si>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</si>
  <si>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</si>
  <si>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</si>
  <si>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</si>
  <si>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</si>
  <si>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</si>
  <si>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</si>
  <si>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</si>
  <si>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</si>
  <si>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</si>
  <si>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</si>
  <si>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</si>
  <si>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</si>
  <si>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</si>
  <si>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</si>
  <si>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</si>
  <si>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</si>
  <si>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</si>
  <si>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</si>
  <si>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</si>
  <si>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</si>
  <si>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</si>
  <si>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</si>
  <si>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</si>
  <si>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</si>
  <si>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</si>
  <si>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</si>
  <si>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</si>
  <si>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</si>
  <si>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</si>
  <si>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</si>
  <si>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</si>
  <si>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</si>
  <si>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</si>
  <si>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</si>
  <si>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</si>
  <si>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</si>
  <si>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</si>
  <si>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</si>
  <si>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PL</t>
  </si>
  <si>
    <t>Plynofikácia</t>
  </si>
  <si>
    <t>STA</t>
  </si>
  <si>
    <t>1</t>
  </si>
  <si>
    <t>{623cb1fe-3175-4ae5-80ee-e8be5bea2993}</t>
  </si>
  <si>
    <t>UK</t>
  </si>
  <si>
    <t>Vykurovanie</t>
  </si>
  <si>
    <t>{d72e0c6d-0add-42cc-8f82-22842b581531}</t>
  </si>
  <si>
    <t>ZTI</t>
  </si>
  <si>
    <t>Zdravotechnická inštalácia</t>
  </si>
  <si>
    <t>{08fdd8f0-63c8-4494-a104-719ba4df23ac}</t>
  </si>
  <si>
    <t>KRYCÍ LIST ROZPOČTU</t>
  </si>
  <si>
    <t>Objekt:</t>
  </si>
  <si>
    <t>PL - Plynofikácia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</si>
  <si>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</si>
  <si>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</si>
  <si>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</si>
  <si>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</si>
  <si>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</si>
  <si>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</si>
  <si>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</si>
  <si>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8 - Rúrové vedenie</t>
  </si>
  <si>
    <t xml:space="preserve">    99 - Presun hmôt HSV</t>
  </si>
  <si>
    <t>PSV - Práce a dodávky PSV</t>
  </si>
  <si>
    <t xml:space="preserve">    723 - Zdravotechnika - plynovod</t>
  </si>
  <si>
    <t>M - Práce a dodávky M</t>
  </si>
  <si>
    <t xml:space="preserve">    23-M - Montáže potrubia</t>
  </si>
  <si>
    <t xml:space="preserve">    46-M - Zemné práce pri extr.mont.prácach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</si>
  <si>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</si>
  <si>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</si>
  <si>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</si>
  <si>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</si>
  <si>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</si>
  <si>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</si>
  <si>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</si>
  <si>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</si>
  <si>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</si>
  <si>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</si>
  <si>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</si>
  <si>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</si>
  <si>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</si>
  <si>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</si>
  <si>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</si>
  <si>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</si>
  <si>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</si>
  <si>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</si>
  <si>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132201201</t>
  </si>
  <si>
    <t>Výkop ryhy šírky 600-2000mm horn.3 do 100m3</t>
  </si>
  <si>
    <t>m3</t>
  </si>
  <si>
    <t>4</t>
  </si>
  <si>
    <t>2</t>
  </si>
  <si>
    <t>1011405770</t>
  </si>
  <si>
    <t>132201209</t>
  </si>
  <si>
    <t>Príplatok k cenám za lepivosť pri hĺbení rýh š. nad 600 do 2 000 mm zapaž. i nezapažených, s urovnaním dna v hornine 3</t>
  </si>
  <si>
    <t>-219738935</t>
  </si>
  <si>
    <t>3</t>
  </si>
  <si>
    <t>162201101</t>
  </si>
  <si>
    <t>Vodorovné premiestnenie výkopku z horniny 1-4 do 20m</t>
  </si>
  <si>
    <t>CS CENEKON 2016 02</t>
  </si>
  <si>
    <t>1440047146</t>
  </si>
  <si>
    <t>162501122</t>
  </si>
  <si>
    <t>Vodorovné premiestnenie výkopku po spevnenej ceste z horniny tr.1-4, nad 100 do 1000 m3 na vzdialenosť do 3000 m</t>
  </si>
  <si>
    <t>CS CENEKON 2018 02</t>
  </si>
  <si>
    <t>2016224439</t>
  </si>
  <si>
    <t>5</t>
  </si>
  <si>
    <t>162501123</t>
  </si>
  <si>
    <t>Vodorovné premiestnenie výkopku po spevnenej ceste z horniny tr.1-4, nad 100 do 1000 m3, príplatok k cene za každých ďalšich a začatých 1000 m</t>
  </si>
  <si>
    <t>649288651</t>
  </si>
  <si>
    <t>6</t>
  </si>
  <si>
    <t>166101101</t>
  </si>
  <si>
    <t>Prehodenie neuľahnutého výkopku z horniny 1 až 4</t>
  </si>
  <si>
    <t>-458182021</t>
  </si>
  <si>
    <t>7</t>
  </si>
  <si>
    <t>167101101</t>
  </si>
  <si>
    <t>Nakladanie neuľahnutého výkopku z hornín tr.1-4 do 100 m3</t>
  </si>
  <si>
    <t>309420993</t>
  </si>
  <si>
    <t>8</t>
  </si>
  <si>
    <t>171201201</t>
  </si>
  <si>
    <t>Uloženie sypaniny na skládky do 100 m3</t>
  </si>
  <si>
    <t>339033889</t>
  </si>
  <si>
    <t>9</t>
  </si>
  <si>
    <t>171209002</t>
  </si>
  <si>
    <t>Poplatok za skladovanie - zemina a kamenivo (17 05) ostatné</t>
  </si>
  <si>
    <t>t</t>
  </si>
  <si>
    <t>891227476</t>
  </si>
  <si>
    <t>10</t>
  </si>
  <si>
    <t>174101001</t>
  </si>
  <si>
    <t>Zásyp sypaninou so zhutnením jám, šachiet, rýh, zárezov alebo okolo objektov do 100 m3</t>
  </si>
  <si>
    <t>646941447</t>
  </si>
  <si>
    <t>11</t>
  </si>
  <si>
    <t>175101101</t>
  </si>
  <si>
    <t>Obsyp potrubia sypaninou z vhodných hornín 1 až 4 bez prehodenia sypaniny</t>
  </si>
  <si>
    <t>55986848</t>
  </si>
  <si>
    <t>12</t>
  </si>
  <si>
    <t>175101109</t>
  </si>
  <si>
    <t>Obsyp potrubia sypaninou z vhodných hornín 1 až 4. Príplatok k cene za prehodenie sypaniny</t>
  </si>
  <si>
    <t>107116585</t>
  </si>
  <si>
    <t>13</t>
  </si>
  <si>
    <t>M</t>
  </si>
  <si>
    <t>5833743700</t>
  </si>
  <si>
    <t>Štrkopiesok 0-16</t>
  </si>
  <si>
    <t>-230048421</t>
  </si>
  <si>
    <t>Rúrové vedenie</t>
  </si>
  <si>
    <t>14</t>
  </si>
  <si>
    <t>871178002</t>
  </si>
  <si>
    <t>Montáž plynového potrubia z dvojvsrtvového PE 100 SDR11 zváraných natupo D 32x3,0 mm</t>
  </si>
  <si>
    <t>m</t>
  </si>
  <si>
    <t>CS CENEKON 2018 01</t>
  </si>
  <si>
    <t>-1134199196</t>
  </si>
  <si>
    <t>15</t>
  </si>
  <si>
    <t>286130035900</t>
  </si>
  <si>
    <t>Rúra HDPE na plyn PE100 SDR11 32x3,0x100 m</t>
  </si>
  <si>
    <t>-773836444</t>
  </si>
  <si>
    <t>16</t>
  </si>
  <si>
    <t>899721111</t>
  </si>
  <si>
    <t>Vyhľadávací vodič na potrubí  DN do 150 mm</t>
  </si>
  <si>
    <t>1540289258</t>
  </si>
  <si>
    <t>99</t>
  </si>
  <si>
    <t>Presun hmôt HSV</t>
  </si>
  <si>
    <t>17</t>
  </si>
  <si>
    <t>998276101</t>
  </si>
  <si>
    <t>Presun hmôt pre rúrové vedenie hĺbené z rúr z plast., hmôt alebo sklolamin. v otvorenom výkope</t>
  </si>
  <si>
    <t>-459609202</t>
  </si>
  <si>
    <t>PSV</t>
  </si>
  <si>
    <t>Práce a dodávky PSV</t>
  </si>
  <si>
    <t>723</t>
  </si>
  <si>
    <t>Zdravotechnika - plynovod</t>
  </si>
  <si>
    <t>18</t>
  </si>
  <si>
    <t>723100153</t>
  </si>
  <si>
    <t>Potrubie plynové z plasthliníkových rúrok spájaných lisovaním D 32/3,0 mm</t>
  </si>
  <si>
    <t>CS CENEKON 2019 01</t>
  </si>
  <si>
    <t>-457034641</t>
  </si>
  <si>
    <t>31</t>
  </si>
  <si>
    <t>723120804</t>
  </si>
  <si>
    <t>Demontáž potrubia zvarovaného z oceľových rúrok závitových do DN 25</t>
  </si>
  <si>
    <t>1364408543</t>
  </si>
  <si>
    <t>19</t>
  </si>
  <si>
    <t>723150366</t>
  </si>
  <si>
    <t>Potrubie z oceľových rúrok hladkých čiernych, chránička D 44,5/2</t>
  </si>
  <si>
    <t>-1618109413</t>
  </si>
  <si>
    <t>723230012</t>
  </si>
  <si>
    <t>Montáž guľového uzáveru priameho PN 5 G 1 FF s protipožiarnou armatúrou a 2x vnútorným závitom</t>
  </si>
  <si>
    <t>ks</t>
  </si>
  <si>
    <t>2086507504</t>
  </si>
  <si>
    <t>21</t>
  </si>
  <si>
    <t>551340008900</t>
  </si>
  <si>
    <t>Guľový uzáver na plyn priamy 1"x1" FF, s protipožiarnou armatúrou Firebag, prevádzková poistka, niklovaná mosadz</t>
  </si>
  <si>
    <t>32</t>
  </si>
  <si>
    <t>-1536503218</t>
  </si>
  <si>
    <t>22</t>
  </si>
  <si>
    <t>723230504</t>
  </si>
  <si>
    <t>Montáž nadprietokovej poistky plynu G 1/2 (DN 25) FM typ L prietok V 2,5 m3/h s vnútorným a vonkajším závitom</t>
  </si>
  <si>
    <t>-986377666</t>
  </si>
  <si>
    <t>23</t>
  </si>
  <si>
    <t>551390003200</t>
  </si>
  <si>
    <t>Bezpečnostná nadprietoková poistka GST typ L-FM, 1", 2,5 m3/h, prívod F, vývod M, nerezová oceľ</t>
  </si>
  <si>
    <t>-1887415299</t>
  </si>
  <si>
    <t>24</t>
  </si>
  <si>
    <t>723239103</t>
  </si>
  <si>
    <t>Montáž armatúry závitovej s dvoma závitmi, kohútik priamy G 3/4"</t>
  </si>
  <si>
    <t>1544108205</t>
  </si>
  <si>
    <t>25</t>
  </si>
  <si>
    <t>551340001400</t>
  </si>
  <si>
    <t>Guľový kohút na plyn 3/4" FF, páka</t>
  </si>
  <si>
    <t>1905116244</t>
  </si>
  <si>
    <t>26</t>
  </si>
  <si>
    <t>998723201</t>
  </si>
  <si>
    <t>Presun hmôt pre vnútorný plynovod v objektoch výšky do 6 m</t>
  </si>
  <si>
    <t>%</t>
  </si>
  <si>
    <t>-1392870372</t>
  </si>
  <si>
    <t>Práce a dodávky M</t>
  </si>
  <si>
    <t>23-M</t>
  </si>
  <si>
    <t>Montáže potrubia</t>
  </si>
  <si>
    <t>27</t>
  </si>
  <si>
    <t>230230016</t>
  </si>
  <si>
    <t>Hlavná tlaková skúška vzduchom 0, 6 MPa - STN 38 6413 do DN 50</t>
  </si>
  <si>
    <t>64</t>
  </si>
  <si>
    <t>-235602340</t>
  </si>
  <si>
    <t>46-M</t>
  </si>
  <si>
    <t>Zemné práce pri extr.mont.prácach</t>
  </si>
  <si>
    <t>28</t>
  </si>
  <si>
    <t>460490012</t>
  </si>
  <si>
    <t>Rozvinutie a uloženie výstražnej fólie z PVC do ryhy, šírka 33 cm</t>
  </si>
  <si>
    <t>-1077779752</t>
  </si>
  <si>
    <t>29</t>
  </si>
  <si>
    <t>2830002000</t>
  </si>
  <si>
    <t>Fólia v m - plyn</t>
  </si>
  <si>
    <t>256</t>
  </si>
  <si>
    <t>1606387104</t>
  </si>
  <si>
    <t>OST</t>
  </si>
  <si>
    <t>Ostatné</t>
  </si>
  <si>
    <t>30</t>
  </si>
  <si>
    <t>HZS0001111</t>
  </si>
  <si>
    <t>Revízia plynu a uvedenie do prevádzky</t>
  </si>
  <si>
    <t>kpl</t>
  </si>
  <si>
    <t>262144</t>
  </si>
  <si>
    <t>379665920</t>
  </si>
  <si>
    <t>UK - Vykurovanie</t>
  </si>
  <si>
    <t xml:space="preserve">    713 - Izolácie tepelné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</si>
  <si>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</si>
  <si>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</si>
  <si>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</si>
  <si>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</si>
  <si>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</si>
  <si>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HZS - Hodinové zúčtovacie sadzby</t>
  </si>
  <si>
    <t>979011111</t>
  </si>
  <si>
    <t>Zvislá doprava demontovaných hmôt za prvé podlažie nad alebo pod základným podlažím</t>
  </si>
  <si>
    <t>-143100088</t>
  </si>
  <si>
    <t>979081111</t>
  </si>
  <si>
    <t>Odvoz demontovaných hmôt na skládku do 1 km</t>
  </si>
  <si>
    <t>769615028</t>
  </si>
  <si>
    <t>979081121</t>
  </si>
  <si>
    <t>Odvoz demontovaných hmôt na skládku za každý ďalší 1 km</t>
  </si>
  <si>
    <t>1759174126</t>
  </si>
  <si>
    <t>979087213</t>
  </si>
  <si>
    <t>Nakladanie na dopravné prostriedky pre vodorovnú dopravu demontovaných hmôt</t>
  </si>
  <si>
    <t>-1531859039</t>
  </si>
  <si>
    <t>979089612</t>
  </si>
  <si>
    <t>Poplatok za skladovanie - iné odpady zo stavieb a demolácií (17 09), ostatné</t>
  </si>
  <si>
    <t>-1975950554</t>
  </si>
  <si>
    <t>979093111</t>
  </si>
  <si>
    <t>Uloženie odpadu na skládku s hrubým urovnaním bez zhutnenia</t>
  </si>
  <si>
    <t>1097382492</t>
  </si>
  <si>
    <t>713</t>
  </si>
  <si>
    <t>Izolácie tepelné</t>
  </si>
  <si>
    <t>713482121</t>
  </si>
  <si>
    <t>Montáž trubíc z PE, hr.15-20 mm,vnút.priemer do 38</t>
  </si>
  <si>
    <t>398413717</t>
  </si>
  <si>
    <t>2837741529</t>
  </si>
  <si>
    <t>Tubolit DG 18 x 20 izolácia-trubica</t>
  </si>
  <si>
    <t>2012053188</t>
  </si>
  <si>
    <t>2837741542</t>
  </si>
  <si>
    <t>Tubolit DG 22 x 20 izolácia-trubica</t>
  </si>
  <si>
    <t>2030042217</t>
  </si>
  <si>
    <t>713482131</t>
  </si>
  <si>
    <t>Montáž trubíc z PE, hr.30 mm,vnút.priemer do 38 mm</t>
  </si>
  <si>
    <t>161405242</t>
  </si>
  <si>
    <t>2837741558</t>
  </si>
  <si>
    <t>Tubolit DG 28 x 30 izolácia-trubica</t>
  </si>
  <si>
    <t>-1515904959</t>
  </si>
  <si>
    <t>2837741571</t>
  </si>
  <si>
    <t>Tubolit DG 35 x 30 izolácia-trubica</t>
  </si>
  <si>
    <t>CS CENEKON 2017 01</t>
  </si>
  <si>
    <t>1850088531</t>
  </si>
  <si>
    <t>713482132</t>
  </si>
  <si>
    <t>Montáž trubíc z PE, hr.30 mm,vnút.priemer 39-70 mm</t>
  </si>
  <si>
    <t>193088278</t>
  </si>
  <si>
    <t>2837741583</t>
  </si>
  <si>
    <t>Tubolit DG 42 x 30 izolácia-trubica</t>
  </si>
  <si>
    <t>-1170318602</t>
  </si>
  <si>
    <t>998713201</t>
  </si>
  <si>
    <t>Presun hmôt pre izolácie tepelné v objektoch výšky do 6 m</t>
  </si>
  <si>
    <t>-136619380</t>
  </si>
  <si>
    <t>731</t>
  </si>
  <si>
    <t>Ústredné kúrenie, kotolne</t>
  </si>
  <si>
    <t>731100801</t>
  </si>
  <si>
    <t>Demontáž zariadení kotolne</t>
  </si>
  <si>
    <t>CS CENEKON 2017 02</t>
  </si>
  <si>
    <t>-30432636</t>
  </si>
  <si>
    <t>731261090</t>
  </si>
  <si>
    <t>Montáž plynového kotla nástenného kondenzačného vykurovacieho so zásobníkom objem 200 l</t>
  </si>
  <si>
    <t>1246624946</t>
  </si>
  <si>
    <t>484120012100</t>
  </si>
  <si>
    <t>Kotol plynový kondenzačný kombinový VITODENS 200-W,výkon 2,4 - 24,1 kW</t>
  </si>
  <si>
    <t>-148894853</t>
  </si>
  <si>
    <t>731361101</t>
  </si>
  <si>
    <t>Systémový odvod spalín VITODENS 24kW</t>
  </si>
  <si>
    <t>súb.</t>
  </si>
  <si>
    <t>-931087562</t>
  </si>
  <si>
    <t>7373228</t>
  </si>
  <si>
    <t>Revízny kus priamy 60/100</t>
  </si>
  <si>
    <t>763505587</t>
  </si>
  <si>
    <t>7373212</t>
  </si>
  <si>
    <t>Rúra - 2m, 60/100</t>
  </si>
  <si>
    <t>-990639351</t>
  </si>
  <si>
    <t>732219210</t>
  </si>
  <si>
    <t>Montáž zásobníkového ohrievača vody pre ohrev pitnej vody v spojení s kotlami objem 160-200 l</t>
  </si>
  <si>
    <t>-787823088</t>
  </si>
  <si>
    <t>484380001600</t>
  </si>
  <si>
    <t>Ohrievač zásobníkový Vitocell 100-W/100-V, typ CVA na ohrev pitnej vody v spojení s nástennými kotlami a diaľkovým ohrevom, objem 200 l, biela</t>
  </si>
  <si>
    <t>1391234171</t>
  </si>
  <si>
    <t>Z008341</t>
  </si>
  <si>
    <t>Diaľkové ovládanie Vitotrol 200-A</t>
  </si>
  <si>
    <t>-898231154</t>
  </si>
  <si>
    <t>998731101</t>
  </si>
  <si>
    <t>Presun hmôt pre kotolne umiestnené vo výške (hĺbke) do 6 m</t>
  </si>
  <si>
    <t>20142112</t>
  </si>
  <si>
    <t>732</t>
  </si>
  <si>
    <t>Ústredné kúrenie, strojovne</t>
  </si>
  <si>
    <t>732331030</t>
  </si>
  <si>
    <t>Montáž expanznej nádoby tlak 10 barov s membránou 8l</t>
  </si>
  <si>
    <t>-1272284979</t>
  </si>
  <si>
    <t>4846760000</t>
  </si>
  <si>
    <t>Nádoba-expanzná typ DD pre studenú vodu, tlak 10 barov s vakom 8 l biela</t>
  </si>
  <si>
    <t>-1300560281</t>
  </si>
  <si>
    <t>732331033</t>
  </si>
  <si>
    <t>Montáž expanznej nádoby tlak 6 barov s membránou 18 l</t>
  </si>
  <si>
    <t>-1027288455</t>
  </si>
  <si>
    <t>484630006200</t>
  </si>
  <si>
    <t>Nádoba expanzná s membránou typ NG 18 l, D 280 mm, v 382 mm, pripojenie R 3/4", 6/1,5 bar, šedá</t>
  </si>
  <si>
    <t>608809153</t>
  </si>
  <si>
    <t>998732101</t>
  </si>
  <si>
    <t>Presun hmôt pre strojovne v objektoch výšky do 6 m</t>
  </si>
  <si>
    <t>2118494030</t>
  </si>
  <si>
    <t>733</t>
  </si>
  <si>
    <t>Ústredné kúrenie, rozvodné potrubie</t>
  </si>
  <si>
    <t>733110810</t>
  </si>
  <si>
    <t>Demontáž rozvodov vykurovania</t>
  </si>
  <si>
    <t>1926444600</t>
  </si>
  <si>
    <t>733167031</t>
  </si>
  <si>
    <t>Rúrka univerzálna RAUTITAN flex DN 16,0x2,2 mm v tyčiach</t>
  </si>
  <si>
    <t>1615084571</t>
  </si>
  <si>
    <t>33</t>
  </si>
  <si>
    <t>733167032</t>
  </si>
  <si>
    <t>Rúrka univerzálna RAUTITAN flex DN 20,0x2,8 mm v tyčiach</t>
  </si>
  <si>
    <t>-1087459562</t>
  </si>
  <si>
    <t>34</t>
  </si>
  <si>
    <t>733167023</t>
  </si>
  <si>
    <t>Rúrka univerzálna RAUTITAN flex DN 25,0x3,5 mm v kotúčoch</t>
  </si>
  <si>
    <t>-89057308</t>
  </si>
  <si>
    <t>35</t>
  </si>
  <si>
    <t>733167033</t>
  </si>
  <si>
    <t>Rúrka univerzálna RAUTITAN flex DN 32,0x4,4 mm v tyčiach</t>
  </si>
  <si>
    <t>166620837</t>
  </si>
  <si>
    <t>36</t>
  </si>
  <si>
    <t>733167034</t>
  </si>
  <si>
    <t>Rúrka univerzálna RAUTITAN flex DN 40,0x5,5 mm v tyčiach</t>
  </si>
  <si>
    <t>-1616716999</t>
  </si>
  <si>
    <t>37</t>
  </si>
  <si>
    <t>733190107</t>
  </si>
  <si>
    <t>Tlaková skúška potrubia z oceľových rúrok závitových</t>
  </si>
  <si>
    <t>1476243755</t>
  </si>
  <si>
    <t>38</t>
  </si>
  <si>
    <t>998733101</t>
  </si>
  <si>
    <t>Presun hmôt pre rozvody potrubia v objektoch výšky do 6 m</t>
  </si>
  <si>
    <t>-1997044863</t>
  </si>
  <si>
    <t>734</t>
  </si>
  <si>
    <t>Ústredné kúrenie, armatúry.</t>
  </si>
  <si>
    <t>39</t>
  </si>
  <si>
    <t>734209101</t>
  </si>
  <si>
    <t>Montáž závitovej armatúry s 1 závitom do G 1/2</t>
  </si>
  <si>
    <t>-2049353820</t>
  </si>
  <si>
    <t>40</t>
  </si>
  <si>
    <t>4849228570</t>
  </si>
  <si>
    <t>Automatický odvzdušňovací ventil, 1/2", PN 10</t>
  </si>
  <si>
    <t>171020880</t>
  </si>
  <si>
    <t>41</t>
  </si>
  <si>
    <t>734209114</t>
  </si>
  <si>
    <t>Montáž závitovej armatúry s 2 závitmi G 3/4</t>
  </si>
  <si>
    <t>-764750765</t>
  </si>
  <si>
    <t>42</t>
  </si>
  <si>
    <t>551210044700</t>
  </si>
  <si>
    <t>Guľový ventil 3/4”, páčka červená-chróm</t>
  </si>
  <si>
    <t>-1250480887</t>
  </si>
  <si>
    <t>43</t>
  </si>
  <si>
    <t>734209115.1</t>
  </si>
  <si>
    <t>Montáž závitovej armatúry s 2 závitmi G 1</t>
  </si>
  <si>
    <t>-1133921690</t>
  </si>
  <si>
    <t>44</t>
  </si>
  <si>
    <t>551210044800</t>
  </si>
  <si>
    <t>Guľový ventil 1”, páčka červená-chróm</t>
  </si>
  <si>
    <t>-991847655</t>
  </si>
  <si>
    <t>45</t>
  </si>
  <si>
    <t>422846111912</t>
  </si>
  <si>
    <t>Doplňovací ventil s manometrom a zábranou proti spätnému toku</t>
  </si>
  <si>
    <t>-115785734</t>
  </si>
  <si>
    <t>46</t>
  </si>
  <si>
    <t>558060</t>
  </si>
  <si>
    <t>Guľový kohút so zaistením 1"</t>
  </si>
  <si>
    <t>1341612422</t>
  </si>
  <si>
    <t>47</t>
  </si>
  <si>
    <t>734209116</t>
  </si>
  <si>
    <t>Montáž závitovej armatúry s 2 závitmi G 5/4</t>
  </si>
  <si>
    <t>-1215061946</t>
  </si>
  <si>
    <t>48</t>
  </si>
  <si>
    <t>551210044900</t>
  </si>
  <si>
    <t>Guľový ventil 5/4”, páčka červená-chróm</t>
  </si>
  <si>
    <t>-1572583879</t>
  </si>
  <si>
    <t>49</t>
  </si>
  <si>
    <t>734240015</t>
  </si>
  <si>
    <t>Montáž spätnej klapky závitovej G 5/4</t>
  </si>
  <si>
    <t>792533595</t>
  </si>
  <si>
    <t>50</t>
  </si>
  <si>
    <t>551190002900</t>
  </si>
  <si>
    <t>Spätná klapka Eura-Sprint, 5/4" FF, Kv 21,00, niklovaná mosadz</t>
  </si>
  <si>
    <t>-1953885235</t>
  </si>
  <si>
    <t>51</t>
  </si>
  <si>
    <t>734291112</t>
  </si>
  <si>
    <t>Ostané armatúry, kohútik plniaci a vypúšťací normy 13 7061, PN 1,0/100st. C G 3/8</t>
  </si>
  <si>
    <t>680515225</t>
  </si>
  <si>
    <t>52</t>
  </si>
  <si>
    <t>734291330</t>
  </si>
  <si>
    <t>Montáž filtra plynového DN20</t>
  </si>
  <si>
    <t>-2130668770</t>
  </si>
  <si>
    <t>53</t>
  </si>
  <si>
    <t>5518200116</t>
  </si>
  <si>
    <t>Plynový filter DN 20</t>
  </si>
  <si>
    <t>-1178202274</t>
  </si>
  <si>
    <t>54</t>
  </si>
  <si>
    <t>734291350</t>
  </si>
  <si>
    <t>Montáž filtra závitového G 1 1/4</t>
  </si>
  <si>
    <t>714980022</t>
  </si>
  <si>
    <t>55</t>
  </si>
  <si>
    <t>422010002400</t>
  </si>
  <si>
    <t>Filter závitový nerez, 5/4", dĺ. 105 mm, nerez oceľ ASTM A351 CF8M, nerez oceľ</t>
  </si>
  <si>
    <t>415029284</t>
  </si>
  <si>
    <t>56</t>
  </si>
  <si>
    <t>734419111</t>
  </si>
  <si>
    <t>Montáž teplomera s ochranným púzdrom alebo s pevnou stonkou</t>
  </si>
  <si>
    <t>-1600678566</t>
  </si>
  <si>
    <t>57</t>
  </si>
  <si>
    <t>48491202351</t>
  </si>
  <si>
    <t>Teplomer</t>
  </si>
  <si>
    <t>-1131809721</t>
  </si>
  <si>
    <t>58</t>
  </si>
  <si>
    <t>7344241101</t>
  </si>
  <si>
    <t>Montáž tlakomera</t>
  </si>
  <si>
    <t>-101710260</t>
  </si>
  <si>
    <t>59</t>
  </si>
  <si>
    <t>48492103421</t>
  </si>
  <si>
    <t>Tlakomer</t>
  </si>
  <si>
    <t>479746510</t>
  </si>
  <si>
    <t>60</t>
  </si>
  <si>
    <t>998734101</t>
  </si>
  <si>
    <t>Presun hmôt pre armatúry v objektoch výšky do 6 m</t>
  </si>
  <si>
    <t>-353053359</t>
  </si>
  <si>
    <t>735</t>
  </si>
  <si>
    <t>Ústredné kúrenie, vykurov. telesá</t>
  </si>
  <si>
    <t>61</t>
  </si>
  <si>
    <t>734209112</t>
  </si>
  <si>
    <t>Montáž závitovej armatúry s 2 závitmi do G 1/2</t>
  </si>
  <si>
    <t>1298015961</t>
  </si>
  <si>
    <t>62</t>
  </si>
  <si>
    <t>1346612</t>
  </si>
  <si>
    <t>Diel pripájací napr. HERZ 3000, Rp 1/2"x G 3/4" rohový, pre 2-rúrkové sústavy, obojstranné vypúšťanie a napúšťanie, uzatvárateľné, pripojenie vykurovacie telesa Rp 1/2"</t>
  </si>
  <si>
    <t>-840783683</t>
  </si>
  <si>
    <t>63</t>
  </si>
  <si>
    <t>734223208</t>
  </si>
  <si>
    <t>Montáž termostatickej hlavice kvapalinovej jednoduchej</t>
  </si>
  <si>
    <t>97583936</t>
  </si>
  <si>
    <t>1920083</t>
  </si>
  <si>
    <t>Hlavica termostatická "H"  "Design" "Mini" GS závit M 30 x 1,5, s kvapalinovým snímačom a polohou "0", s priamymi drážkami, nastaviteľná protimrazová ochrana pri cca 6°C, teplotný rozsah 6 - 30 °C</t>
  </si>
  <si>
    <t>-165815752</t>
  </si>
  <si>
    <t>65</t>
  </si>
  <si>
    <t>DG47747201467</t>
  </si>
  <si>
    <t>Konzola pre radiátor - sada</t>
  </si>
  <si>
    <t>1395438882</t>
  </si>
  <si>
    <t>66</t>
  </si>
  <si>
    <t>735151831</t>
  </si>
  <si>
    <t>Demontáž vykurovacích telies</t>
  </si>
  <si>
    <t>21729275</t>
  </si>
  <si>
    <t>67</t>
  </si>
  <si>
    <t>735154130</t>
  </si>
  <si>
    <t>Montáž vykurovacieho telesa panelového dvojradového výšky 500 mm/ dĺžky 400-600 mm</t>
  </si>
  <si>
    <t>1759176132</t>
  </si>
  <si>
    <t>68</t>
  </si>
  <si>
    <t>484530019401</t>
  </si>
  <si>
    <t>Teleso vykurovacie doskové dvojradové oceľové RADIK VK 21, vxlxhĺ 500x500x100 mm, pripojenie pravé spodné, závit G 1/2" vnútorný</t>
  </si>
  <si>
    <t>507776363</t>
  </si>
  <si>
    <t>69</t>
  </si>
  <si>
    <t>484530019501</t>
  </si>
  <si>
    <t>Teleso vykurovacie doskové dvojradové oceľové RADIK VK 21, vxlxhĺ 500x600x100 mm, pripojenie pravé spodné, závit G 1/2" vnútorný</t>
  </si>
  <si>
    <t>-875162638</t>
  </si>
  <si>
    <t>70</t>
  </si>
  <si>
    <t>735154131</t>
  </si>
  <si>
    <t>Montáž vykurovacieho telesa panelového dvojradového výšky 500 mm/ dĺžky 700-900 mm</t>
  </si>
  <si>
    <t>-738533372</t>
  </si>
  <si>
    <t>71</t>
  </si>
  <si>
    <t>484530019601</t>
  </si>
  <si>
    <t>Teleso vykurovacie doskové dvojradové oceľové RADIK VK 21, vxlxhĺ 500x700x100 mm, pripojenie pravé spodné, závit G 1/2" vnútorný</t>
  </si>
  <si>
    <t>-1950159447</t>
  </si>
  <si>
    <t>72</t>
  </si>
  <si>
    <t>484530019600</t>
  </si>
  <si>
    <t>Teleso vykurovacie doskové dvojradové oceľové RADIK VK 22, vxlxhĺ 500x700x100 mm, pripojenie pravé spodné, závit G 1/2" vnútorný</t>
  </si>
  <si>
    <t>1809576800</t>
  </si>
  <si>
    <t>73</t>
  </si>
  <si>
    <t>484530019700</t>
  </si>
  <si>
    <t>Teleso vykurovacie doskové dvojradové oceľové RADIK VK 22, vxlxhĺ 500x800x100 mm, pripojenie pravé spodné, závit G 1/2" vnútorný</t>
  </si>
  <si>
    <t>-1539803168</t>
  </si>
  <si>
    <t>74</t>
  </si>
  <si>
    <t>484530019801</t>
  </si>
  <si>
    <t>Teleso vykurovacie doskové dvojradové oceľové RADIK VK 21, vxlxhĺ 500x900x100 mm, pripojenie pravé spodné, závit G 1/2" vnútorný</t>
  </si>
  <si>
    <t>-840884476</t>
  </si>
  <si>
    <t>75</t>
  </si>
  <si>
    <t>484530019800</t>
  </si>
  <si>
    <t>Teleso vykurovacie doskové dvojradové oceľové RADIK VK 22, vxlxhĺ 500x900x100 mm, pripojenie pravé spodné, závit G 1/2" vnútorný</t>
  </si>
  <si>
    <t>-541448457</t>
  </si>
  <si>
    <t>76</t>
  </si>
  <si>
    <t>735154132</t>
  </si>
  <si>
    <t>Montáž vykurovacieho telesa panelového dvojradového výšky 500 mm/ dĺžky 1000-1200 mm</t>
  </si>
  <si>
    <t>-349793872</t>
  </si>
  <si>
    <t>77</t>
  </si>
  <si>
    <t>484530020100</t>
  </si>
  <si>
    <t>Teleso vykurovacie doskové dvojradové oceľové RADIK VK 22, vxlxhĺ 500x1200x100 mm, pripojenie pravé spodné, závit G 1/2" vnútorný</t>
  </si>
  <si>
    <t>-249940131</t>
  </si>
  <si>
    <t>78</t>
  </si>
  <si>
    <t>735154133</t>
  </si>
  <si>
    <t>Montáž vykurovacieho telesa panelového dvojradového výšky 500 mm/ dĺžky 1400-1800 mm</t>
  </si>
  <si>
    <t>-607644625</t>
  </si>
  <si>
    <t>79</t>
  </si>
  <si>
    <t>484530020300</t>
  </si>
  <si>
    <t>Teleso vykurovacie doskové dvojradové oceľové RADIK VK 22, vxlxhĺ 500x1600x100 mm, pripojenie pravé spodné, závit G 1/2" vnútorný</t>
  </si>
  <si>
    <t>-1924663334</t>
  </si>
  <si>
    <t>80</t>
  </si>
  <si>
    <t>7358435000</t>
  </si>
  <si>
    <t>Zakrytovanie vykurovacích telies drevenou konštrukciou</t>
  </si>
  <si>
    <t>1511323677</t>
  </si>
  <si>
    <t>81</t>
  </si>
  <si>
    <t>998735201</t>
  </si>
  <si>
    <t>Presun hmôt pre vykurovacie telesá v objektoch výšky do 6 m</t>
  </si>
  <si>
    <t>1671732282</t>
  </si>
  <si>
    <t>HZS</t>
  </si>
  <si>
    <t>Hodinové zúčtovacie sadzby</t>
  </si>
  <si>
    <t>82</t>
  </si>
  <si>
    <t>HZS000111</t>
  </si>
  <si>
    <t>Vykurovacia skúška</t>
  </si>
  <si>
    <t>hod</t>
  </si>
  <si>
    <t>-685608790</t>
  </si>
  <si>
    <t>83</t>
  </si>
  <si>
    <t>HZS000112-2</t>
  </si>
  <si>
    <t>Zaškolenie prevádzky kotolne</t>
  </si>
  <si>
    <t>-214199229</t>
  </si>
  <si>
    <t>84</t>
  </si>
  <si>
    <t>HZS000113-2</t>
  </si>
  <si>
    <t>Nastavenie vykurovacích telies</t>
  </si>
  <si>
    <t>252648067</t>
  </si>
  <si>
    <t>ZTI - Zdravotechnická inštalácia</t>
  </si>
  <si>
    <t xml:space="preserve">    3 - Zvislé a kompletné konštrukcie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</si>
  <si>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</si>
  <si>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</si>
  <si>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</si>
  <si>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01</t>
  </si>
  <si>
    <t>Vytýčenie jestvujúcich podzemných vedení</t>
  </si>
  <si>
    <t>1456283092</t>
  </si>
  <si>
    <t>131201201</t>
  </si>
  <si>
    <t>Výkop zapaženej jamy v hornine 3, do 100 m3</t>
  </si>
  <si>
    <t>890000476</t>
  </si>
  <si>
    <t>131201209</t>
  </si>
  <si>
    <t>Príplatok za lepivosť pri hĺbení zapažených jám a zárezov s urovnaním dna v hornine 3</t>
  </si>
  <si>
    <t>-2080781266</t>
  </si>
  <si>
    <t>-1813384631</t>
  </si>
  <si>
    <t>-1783023858</t>
  </si>
  <si>
    <t>711469612</t>
  </si>
  <si>
    <t>1406540621</t>
  </si>
  <si>
    <t>-1435085424</t>
  </si>
  <si>
    <t>158220046</t>
  </si>
  <si>
    <t>-1452994084</t>
  </si>
  <si>
    <t>-685797005</t>
  </si>
  <si>
    <t>-1116524025</t>
  </si>
  <si>
    <t>729811590</t>
  </si>
  <si>
    <t>869512884</t>
  </si>
  <si>
    <t>885547036</t>
  </si>
  <si>
    <t>1621574918</t>
  </si>
  <si>
    <t>Zvislé a kompletné konštrukcie</t>
  </si>
  <si>
    <t>386942111</t>
  </si>
  <si>
    <t>Montáž odlučovača tukov, veľkosť T2</t>
  </si>
  <si>
    <t>275597207</t>
  </si>
  <si>
    <t>286640003200</t>
  </si>
  <si>
    <t>Odlučovač tukov a škrobov Lipu-Mobil typ 0,3, SF 10l</t>
  </si>
  <si>
    <t>-1535392752</t>
  </si>
  <si>
    <t>871181002</t>
  </si>
  <si>
    <t>Montáž vodovodného potrubia z dvojvsrtvového PE 100 SDR11/PN16 zváraných natupo D 40x3,7 mm</t>
  </si>
  <si>
    <t>1552546075</t>
  </si>
  <si>
    <t>286130057600</t>
  </si>
  <si>
    <t>Rúra HDPE PE100 D 40x3,7 mm, dĺ. 100 m (SDR11) pre tlakový rozvod vody</t>
  </si>
  <si>
    <t>-1487169792</t>
  </si>
  <si>
    <t>871276002</t>
  </si>
  <si>
    <t>Montáž kanalizačného PVC-U potrubia hladkého viacvrstvového DN 125</t>
  </si>
  <si>
    <t>-982693923</t>
  </si>
  <si>
    <t>286120000700</t>
  </si>
  <si>
    <t>Rúra PVC hladký kanalizačný systém DN 125x3,2, SN4</t>
  </si>
  <si>
    <t>-1705270891</t>
  </si>
  <si>
    <t>877276002</t>
  </si>
  <si>
    <t>Montáž kanalizačného PVC-U kolena DN 125</t>
  </si>
  <si>
    <t>-844517434</t>
  </si>
  <si>
    <t>286520003000</t>
  </si>
  <si>
    <t>Koleno PVC D 125/45° hladký kanalizačný systém</t>
  </si>
  <si>
    <t>-1964576759</t>
  </si>
  <si>
    <t>877276026</t>
  </si>
  <si>
    <t>Montáž kanalizačnej PVC-U odbočky DN 125</t>
  </si>
  <si>
    <t>2013036427</t>
  </si>
  <si>
    <t>286520018000</t>
  </si>
  <si>
    <t>Odbočka PVC DN 125/125/45° hladký kanalizačný systém</t>
  </si>
  <si>
    <t>1837907130</t>
  </si>
  <si>
    <t>877276098</t>
  </si>
  <si>
    <t>Montáž kanalizačnej PVC-U presuvky DN 125</t>
  </si>
  <si>
    <t>892247078</t>
  </si>
  <si>
    <t>286520038100</t>
  </si>
  <si>
    <t>Šachtový prechod PVC jednoduchý DN 125 hladký kanalizačný systém</t>
  </si>
  <si>
    <t>599966364</t>
  </si>
  <si>
    <t>892233111</t>
  </si>
  <si>
    <t>Preplach a dezinfekcia vodovodného potrubia DN od 40 do 70</t>
  </si>
  <si>
    <t>540275949</t>
  </si>
  <si>
    <t>892241111</t>
  </si>
  <si>
    <t>Ostatné práce na rúrovom vedení, tlakové skúšky vodovodného potrubia DN do 80</t>
  </si>
  <si>
    <t>590007031</t>
  </si>
  <si>
    <t>892311000</t>
  </si>
  <si>
    <t>Skúška tesnosti kanalizácie D 150</t>
  </si>
  <si>
    <t>1328807221</t>
  </si>
  <si>
    <t>-803860339</t>
  </si>
  <si>
    <t>138446112</t>
  </si>
  <si>
    <t>713482111</t>
  </si>
  <si>
    <t>Montáž trubíc z PE, hr.do 10 mm,vnút.priemer do 38 mm</t>
  </si>
  <si>
    <t>600719188</t>
  </si>
  <si>
    <t>283310001300</t>
  </si>
  <si>
    <t>Izolačná PE trubica TUBOLIT DG 22x9 mm (d potrubia x hr. izolácie), nadrezaná</t>
  </si>
  <si>
    <t>-944122457</t>
  </si>
  <si>
    <t>283310001500</t>
  </si>
  <si>
    <t>Izolačná PE trubica TUBOLIT DG 28x9 mm (d potrubia x hr. izolácie), nadrezaná</t>
  </si>
  <si>
    <t>-1948352628</t>
  </si>
  <si>
    <t>713482112</t>
  </si>
  <si>
    <t>Montáž trubíc z PE, hr.do 10 mm,vnút.priemer 39-70 mm</t>
  </si>
  <si>
    <t>875766802</t>
  </si>
  <si>
    <t>283310001800</t>
  </si>
  <si>
    <t>Izolačná PE trubica TUBOLIT DG 42x9 mm (d potrubia x hr. izolácie), nadrezaná</t>
  </si>
  <si>
    <t>-906143919</t>
  </si>
  <si>
    <t>Montáž trubíc z PE, hr.15-20 mm,vnút.priemer do 38 mm</t>
  </si>
  <si>
    <t>-1261502924</t>
  </si>
  <si>
    <t>Izolačná PE trubica TUBOLIT DG 22x20 mm (d potrubia x hr. izolácie), nadrezaná</t>
  </si>
  <si>
    <t>1197085958</t>
  </si>
  <si>
    <t>1265910352</t>
  </si>
  <si>
    <t>Izolačná PE trubica TUBOLIT DG 28x30 mm (d potrubia x hr. izolácie), rozrezaná</t>
  </si>
  <si>
    <t>1550620014</t>
  </si>
  <si>
    <t>283310006400</t>
  </si>
  <si>
    <t>Izolačná PE trubica TUBOLIT DG 35x30 mm (d potrubia x hr. izolácie), rozrezaná</t>
  </si>
  <si>
    <t>352038319</t>
  </si>
  <si>
    <t>1724874449</t>
  </si>
  <si>
    <t>283310006500</t>
  </si>
  <si>
    <t>Izolačná PE trubica TUBOLIT DG 42x30 mm (d potrubia x hr. izolácie), rozrezaná</t>
  </si>
  <si>
    <t>-636177098</t>
  </si>
  <si>
    <t>-1451579623</t>
  </si>
  <si>
    <t>721</t>
  </si>
  <si>
    <t>Zdravotech. vnútorná kanalizácia</t>
  </si>
  <si>
    <t>721171721</t>
  </si>
  <si>
    <t>Potrubie z rúr, odpadné prípojné, rúra RAUPIANO Plus DN 50</t>
  </si>
  <si>
    <t>-1788160243</t>
  </si>
  <si>
    <t>721171722</t>
  </si>
  <si>
    <t>Potrubie z rúr, odpadné prípojné, rúra RAUPIANO Plus DN 75</t>
  </si>
  <si>
    <t>-605762722</t>
  </si>
  <si>
    <t>721171724</t>
  </si>
  <si>
    <t>Potrubie z rúr, odpadné prípojné, rúra RAUPIANO Plus DN 110</t>
  </si>
  <si>
    <t>1324133819</t>
  </si>
  <si>
    <t>2861414675</t>
  </si>
  <si>
    <t>Rúra s čistiacim otvorom RAUPIANO Plus RAU-PP (minerálna výstuž) DN 110, odhlučnený systém domovej kanalizácie</t>
  </si>
  <si>
    <t>CS Cenekon 2016 01</t>
  </si>
  <si>
    <t>-83357955</t>
  </si>
  <si>
    <t>721274103</t>
  </si>
  <si>
    <t>Ventilačné hlavice strešná - plastové DN 100 HUL 810</t>
  </si>
  <si>
    <t>-337869457</t>
  </si>
  <si>
    <t>721290009</t>
  </si>
  <si>
    <t>Montáž privzdušňovacieho ventilu pre odpadové potrubia DN 50</t>
  </si>
  <si>
    <t>1315342877</t>
  </si>
  <si>
    <t>551610000700</t>
  </si>
  <si>
    <t>Privzdušňovacia hlavica HL903, DN 50, (8 l/s), dimenzia DN 32/40/50, - 20 až +60°C, vnútorná kanalizácia, ABS/PP</t>
  </si>
  <si>
    <t>158386255</t>
  </si>
  <si>
    <t>721290012</t>
  </si>
  <si>
    <t>Montáž privzdušňovacieho ventilu pre odpadové potrubia DN 110</t>
  </si>
  <si>
    <t>1506548666</t>
  </si>
  <si>
    <t>551610000100</t>
  </si>
  <si>
    <t>Privzdušňovacia hlavica HL900N, DN 50/75/110, (37 l/s, vnútorná kanalizácia, PP</t>
  </si>
  <si>
    <t>-522787966</t>
  </si>
  <si>
    <t>721290111</t>
  </si>
  <si>
    <t>Ostatné - skúška tesnosti kanalizácie v objektoch vodou do DN 125</t>
  </si>
  <si>
    <t>-1358007497</t>
  </si>
  <si>
    <t>721290123</t>
  </si>
  <si>
    <t>Ostatné - skúška tesnosti kanalizácie v objektoch dymom do DN 300</t>
  </si>
  <si>
    <t>-864542802</t>
  </si>
  <si>
    <t>998721101</t>
  </si>
  <si>
    <t>Presun hmôt pre vnútornú kanalizáciu v objektoch výšky do 6 m</t>
  </si>
  <si>
    <t>-756180230</t>
  </si>
  <si>
    <t>722</t>
  </si>
  <si>
    <t>Zdravotechnika - vnútorný vodovod</t>
  </si>
  <si>
    <t>722171113</t>
  </si>
  <si>
    <t>Potrubie plasthliníkové ALPEX - DUO 20x2 mm v kotúčoch</t>
  </si>
  <si>
    <t>331919490</t>
  </si>
  <si>
    <t>722171114</t>
  </si>
  <si>
    <t>Potrubie plasthliníkové ALPEX - DUO 26x3 mm v kotúčoch</t>
  </si>
  <si>
    <t>-1725799447</t>
  </si>
  <si>
    <t>722171134</t>
  </si>
  <si>
    <t>Potrubie z plastických rúr PeX D32/3,0 lisovaním</t>
  </si>
  <si>
    <t>2038299409</t>
  </si>
  <si>
    <t>722171135</t>
  </si>
  <si>
    <t>Potrubie z plastických rúr PeX D40/3,5 lisovaním</t>
  </si>
  <si>
    <t>1410757553</t>
  </si>
  <si>
    <t>722221010</t>
  </si>
  <si>
    <t>Montáž guľového kohúta závitového priameho pre vodu G 1/2</t>
  </si>
  <si>
    <t>1220135187</t>
  </si>
  <si>
    <t>551110013700</t>
  </si>
  <si>
    <t>Guľový uzáver pre vodu Perfecta, 1/2" FF, páčka, niklovaná mosadz</t>
  </si>
  <si>
    <t>1806008641</t>
  </si>
  <si>
    <t>722221025</t>
  </si>
  <si>
    <t>Montáž guľového kohúta závitového priameho pre vodu G 5/4</t>
  </si>
  <si>
    <t>-1930916194</t>
  </si>
  <si>
    <t>551110014000</t>
  </si>
  <si>
    <t>Guľový uzáver pre vodu Perfecta, 5/4" FF, páčka, niklovaná mosadz</t>
  </si>
  <si>
    <t>1728481864</t>
  </si>
  <si>
    <t>722221180</t>
  </si>
  <si>
    <t>Montáž poistného ventilu závitového pre vodu G 1</t>
  </si>
  <si>
    <t>88311746</t>
  </si>
  <si>
    <t>551210022500</t>
  </si>
  <si>
    <t>Ventil poistný, 1”x6 bar, armatúry pre uzavreté systémy</t>
  </si>
  <si>
    <t>1931083460</t>
  </si>
  <si>
    <t>722221305</t>
  </si>
  <si>
    <t>Montáž spätnej klapky závitovej pre vodu G 1/2</t>
  </si>
  <si>
    <t>-430232819</t>
  </si>
  <si>
    <t>551190002600</t>
  </si>
  <si>
    <t>Spätná klapka Eura-Sprint, 1/2" FF, Kv 2,00, niklovaná mosadz</t>
  </si>
  <si>
    <t>905050320</t>
  </si>
  <si>
    <t>722221315</t>
  </si>
  <si>
    <t>Montáž spätnej klapky závitovej pre vodu G 1</t>
  </si>
  <si>
    <t>1535537209</t>
  </si>
  <si>
    <t>551190002800</t>
  </si>
  <si>
    <t>Spätná klapka Eura-Sprint, 1" FF, Kv 10,40, niklovaná mosadz, IVAR</t>
  </si>
  <si>
    <t>1973642390</t>
  </si>
  <si>
    <t>722221360</t>
  </si>
  <si>
    <t>Montáž vodovodného filtra závitového G 1/2</t>
  </si>
  <si>
    <t>693427384</t>
  </si>
  <si>
    <t>422010002900</t>
  </si>
  <si>
    <t>Filter závitový, 1/2", PN 20, mosadz</t>
  </si>
  <si>
    <t>-2113384054</t>
  </si>
  <si>
    <t>722290226</t>
  </si>
  <si>
    <t>Tlaková skúška vodovodného potrubia závitového do DN 50</t>
  </si>
  <si>
    <t>-742756622</t>
  </si>
  <si>
    <t>722290234</t>
  </si>
  <si>
    <t>Prepláchnutie a dezinfekcia vodovodného potrubia do DN 80</t>
  </si>
  <si>
    <t>-1680303965</t>
  </si>
  <si>
    <t>732491000</t>
  </si>
  <si>
    <t>Montáž cirkulačného čerpadla DN 15 výtlak do 1,4 m</t>
  </si>
  <si>
    <t>1991631305</t>
  </si>
  <si>
    <t>426150000300</t>
  </si>
  <si>
    <t>Čerpadlo cirkulačné COMFORT UP 15-14 B 80</t>
  </si>
  <si>
    <t>2090596389</t>
  </si>
  <si>
    <t>998722101</t>
  </si>
  <si>
    <t>Presun hmôt pre vnútorný vodovod v objektoch výšky do 6 m</t>
  </si>
  <si>
    <t>2134927859</t>
  </si>
  <si>
    <t>725</t>
  </si>
  <si>
    <t>Zdravotechnika - zariaď. predmety</t>
  </si>
  <si>
    <t>725119407</t>
  </si>
  <si>
    <t>Montáž záchodovej misy keramickej detskej voľne stojacej pre škôlky</t>
  </si>
  <si>
    <t>415621227</t>
  </si>
  <si>
    <t>642350002500</t>
  </si>
  <si>
    <t>Misa záchodová keramická stojaca detská Kind, lxšxv 500x350x340 mm, odpad vodorovný, hlboké splachovanie, 6 l, 2-dielna červená sedacia plocha</t>
  </si>
  <si>
    <t>1583715783</t>
  </si>
  <si>
    <t>642370002500</t>
  </si>
  <si>
    <t>Záchodová doska detská Kind WC s poklopom a automatickým pozvoľným sklápaním, motív korytnačky s integrovanými opierkami, zelená</t>
  </si>
  <si>
    <t>483317078</t>
  </si>
  <si>
    <t>725119721</t>
  </si>
  <si>
    <t>Montáž predstenového systému záchodov do ľahkých stien s kovovou konštrukciou</t>
  </si>
  <si>
    <t>-2040969675</t>
  </si>
  <si>
    <t>5513005455</t>
  </si>
  <si>
    <t>Predstenový systém DuoFix pre závesné WC, výška 1120 mm so splachovacou podomietkovou nádržou Sigma 12 pre odsávanie zápachu s externým ventilátorom, plast</t>
  </si>
  <si>
    <t>906367126</t>
  </si>
  <si>
    <t>85</t>
  </si>
  <si>
    <t>5513005630</t>
  </si>
  <si>
    <t>Ovládacie tlačidlo podomietkové pre dvojité splachovanie Sigma20, 246x164 mm, biela/lesklý chróm/biela</t>
  </si>
  <si>
    <t>-1462544191</t>
  </si>
  <si>
    <t>86</t>
  </si>
  <si>
    <t>725119730</t>
  </si>
  <si>
    <t>Montáž záchodu do predstenového systému</t>
  </si>
  <si>
    <t>285836288</t>
  </si>
  <si>
    <t>87</t>
  </si>
  <si>
    <t>642360000500</t>
  </si>
  <si>
    <t>Misa záchodová keramická závesná REKORD, rozmer 360x520x350 mm, 6 l, s hlbokým splachovaním</t>
  </si>
  <si>
    <t>378775542</t>
  </si>
  <si>
    <t>88</t>
  </si>
  <si>
    <t>554330000100</t>
  </si>
  <si>
    <t>Záchodové sedadlo OLYMP bez poklopu, rozmer 376x436 mm, duroplast s antibakteriálnou úpravou, biela</t>
  </si>
  <si>
    <t>1634469161</t>
  </si>
  <si>
    <t>89</t>
  </si>
  <si>
    <t>725219401</t>
  </si>
  <si>
    <t>Montáž umývadla na skrutky do muriva, bez výtokovej armatúry</t>
  </si>
  <si>
    <t>795764973</t>
  </si>
  <si>
    <t>90</t>
  </si>
  <si>
    <t>642110000100</t>
  </si>
  <si>
    <t>Umývadlo keramické CUBITO, rozmer 550x420x185 mm, biela</t>
  </si>
  <si>
    <t>721915730</t>
  </si>
  <si>
    <t>91</t>
  </si>
  <si>
    <t>725219505</t>
  </si>
  <si>
    <t>Montáž umývadla keramického detského závesného, bez výtokovej armatúry</t>
  </si>
  <si>
    <t>-420789227</t>
  </si>
  <si>
    <t>92</t>
  </si>
  <si>
    <t>642110003650</t>
  </si>
  <si>
    <t>Umývadlo keramické REKORD, lxšxv 500x410x160 mm s otvorom pre batériu s prepadom, biele</t>
  </si>
  <si>
    <t>-1194383057</t>
  </si>
  <si>
    <t>93</t>
  </si>
  <si>
    <t>725245270</t>
  </si>
  <si>
    <t>Montáž sprchových kútov kompletných štvorcových do 800x800 mm</t>
  </si>
  <si>
    <t>-1524483206</t>
  </si>
  <si>
    <t>94</t>
  </si>
  <si>
    <t>552230000700</t>
  </si>
  <si>
    <t>Kút sprchový štvorcový, štvordielny, rozmer 800x800x1950 mm, 6 mm bezpečnostné sklo</t>
  </si>
  <si>
    <t>127441476</t>
  </si>
  <si>
    <t>95</t>
  </si>
  <si>
    <t>725319112</t>
  </si>
  <si>
    <t>Montáž kuchynských drezov jednoduchých, hranatých, s rozmerom  do 600 x 600 mm, bez výtokových armatúr</t>
  </si>
  <si>
    <t>-545693382</t>
  </si>
  <si>
    <t>96</t>
  </si>
  <si>
    <t>552310000600</t>
  </si>
  <si>
    <t>Kuchynský drez nerezový BASIC 150 na zapustenie do dosky s odkvapkávacou plochou, 780x435 mm, hĺbka 150 mm, sifón</t>
  </si>
  <si>
    <t>497088176</t>
  </si>
  <si>
    <t>97</t>
  </si>
  <si>
    <t>725329103</t>
  </si>
  <si>
    <t>Montáž kuchynských drezov dvojitých s dvoma drezmi, alebo okapovým drezom s rozmerom do 1110x510 mm, bez výtokových armatúr</t>
  </si>
  <si>
    <t>-348293309</t>
  </si>
  <si>
    <t>98</t>
  </si>
  <si>
    <t>552310001200</t>
  </si>
  <si>
    <t>Kuchynský drez nerezový Ohio 840x460 mm na zapustenie do dosky aj spodná montáž, hĺbka 220 mm, sifón, DEXTRADE</t>
  </si>
  <si>
    <t>-900801789</t>
  </si>
  <si>
    <t>725333360</t>
  </si>
  <si>
    <t>Montáž výlevky keramickej voľne stojacej bez výtokovej armatúry</t>
  </si>
  <si>
    <t>487796880</t>
  </si>
  <si>
    <t>100</t>
  </si>
  <si>
    <t>642710000200</t>
  </si>
  <si>
    <t>Výlevka stojatá keramická MIRA, rozmer 425x500x450 mm, plastová mreža</t>
  </si>
  <si>
    <t>2140222742</t>
  </si>
  <si>
    <t>101</t>
  </si>
  <si>
    <t>725819401</t>
  </si>
  <si>
    <t>Montáž ventilu rohového s pripojovacou rúrkou G 1/2</t>
  </si>
  <si>
    <t>súb</t>
  </si>
  <si>
    <t>1993212649</t>
  </si>
  <si>
    <t>102</t>
  </si>
  <si>
    <t>5514105000</t>
  </si>
  <si>
    <t>Ventil rohový T 67 1/2"  vršok  T 13</t>
  </si>
  <si>
    <t>-375792787</t>
  </si>
  <si>
    <t>103</t>
  </si>
  <si>
    <t>725829201</t>
  </si>
  <si>
    <t>Montáž batérie umývadlovej a drezovej nástennej pákovej, alebo klasickej</t>
  </si>
  <si>
    <t>1484031500</t>
  </si>
  <si>
    <t>104</t>
  </si>
  <si>
    <t>551450004200</t>
  </si>
  <si>
    <t>Batéria umývadlová stojanková páková Tigo, rozmer 355x155x65 mm, bez zátky, chróm</t>
  </si>
  <si>
    <t>1184149260</t>
  </si>
  <si>
    <t>105</t>
  </si>
  <si>
    <t>551450000400</t>
  </si>
  <si>
    <t>Batéria drezová stojanková páková Mio s otočným výtokovým ramienkom, rozmer 340x214 mm, chróm</t>
  </si>
  <si>
    <t>872920379</t>
  </si>
  <si>
    <t>106</t>
  </si>
  <si>
    <t>725849230</t>
  </si>
  <si>
    <t>Montáž batérie sprchovej podomietkovej pákovej</t>
  </si>
  <si>
    <t>-1991669713</t>
  </si>
  <si>
    <t>107</t>
  </si>
  <si>
    <t>551450002900</t>
  </si>
  <si>
    <t>Batéria sprchová podomietková páková Lyra, priemer 150 mm, bez sprchovej sady, chróm</t>
  </si>
  <si>
    <t>91291223</t>
  </si>
  <si>
    <t>108</t>
  </si>
  <si>
    <t>725869300</t>
  </si>
  <si>
    <t>Montáž zápachovej uzávierky pre zariaďovacie predmety, umývadlová do D 32</t>
  </si>
  <si>
    <t>-956366045</t>
  </si>
  <si>
    <t>109</t>
  </si>
  <si>
    <t>551620008000</t>
  </si>
  <si>
    <t>Zápachová uzávierka umývadlová zabudovateľná HL134/40, DN 40, pozostáva z HL134.0, HL44, 2 kolienka na vodu a HL42, PP</t>
  </si>
  <si>
    <t>1197983898</t>
  </si>
  <si>
    <t>110</t>
  </si>
  <si>
    <t>725869311</t>
  </si>
  <si>
    <t>Montáž zápachovej uzávierky pre zariaďovacie predmety, drezová do D 50 (pre jeden drez)</t>
  </si>
  <si>
    <t>1041292295</t>
  </si>
  <si>
    <t>111</t>
  </si>
  <si>
    <t>551620009900</t>
  </si>
  <si>
    <t>Zápachová uzávierka HL 100/G50, DN 50x6/4", s kĺbom, výškovo nastaviteľnou rúrkou s pripojovacím závitom</t>
  </si>
  <si>
    <t>745035110</t>
  </si>
  <si>
    <t>112</t>
  </si>
  <si>
    <t>725869321</t>
  </si>
  <si>
    <t>Montáž zápachovej uzávierky pre zariaďovacie predmety, pračkovej  do D 50</t>
  </si>
  <si>
    <t>-701745673</t>
  </si>
  <si>
    <t>113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</si>
  <si>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</si>
  <si>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</si>
  <si>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-633049580</t>
  </si>
  <si>
    <t>114</t>
  </si>
  <si>
    <t>551620012300</t>
  </si>
  <si>
    <t>Zápachová uzávierka podomietková HL400, DN 40/50, umývačkový UP sifón, s kolenom pre pripojenie hadice 3/4", čistiaci otvor, krytka nerez 160x110 mm, PE</t>
  </si>
  <si>
    <t>-1211938414</t>
  </si>
  <si>
    <t>115</t>
  </si>
  <si>
    <t>725869340</t>
  </si>
  <si>
    <t>Montáž zápachovej uzávierky pre zariaďovacie predmety, sprchovej do D 50</t>
  </si>
  <si>
    <t>1447601520</t>
  </si>
  <si>
    <t>116</t>
  </si>
  <si>
    <t>551620003300</t>
  </si>
  <si>
    <t>Zápachová uzávierka HL514 sprchových vaničiek DN 40/50, s odpadovým ventilom 6/4" a guľovým kĺbom, sieťkou na vlasy a zátkou, PP/PE</t>
  </si>
  <si>
    <t>207959951</t>
  </si>
  <si>
    <t>117</t>
  </si>
  <si>
    <t>725869381</t>
  </si>
  <si>
    <t>Montáž zápachovej uzávierky pre zariaďovacie predmety, ostatných typov do D 40</t>
  </si>
  <si>
    <t>498430083</t>
  </si>
  <si>
    <t>118</t>
  </si>
  <si>
    <t>551620027100</t>
  </si>
  <si>
    <t>Vtokový lievik HL21, DN 32, (0,17 l/s), s protizápachovým uzáverom, vetranie a klimatizácia, PP</t>
  </si>
  <si>
    <t>-518879955</t>
  </si>
  <si>
    <t>119</t>
  </si>
  <si>
    <t>998725101</t>
  </si>
  <si>
    <t>Presun hmôt pre zariaďovacie predmety v objektoch výšky do 6 m</t>
  </si>
  <si>
    <t>-9654427</t>
  </si>
  <si>
    <t>120</t>
  </si>
  <si>
    <t>-1538144891</t>
  </si>
  <si>
    <t>121</t>
  </si>
  <si>
    <t>Fólia v m - voda, kanál</t>
  </si>
  <si>
    <t>-1934555318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</si>
</sst>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49" workbookViewId="0">
      <selection activeCell="AN20" sqref="AN20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94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20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6"/>
      <c r="BE5" s="212" t="s">
        <v>12</v>
      </c>
      <c r="BS5" s="13" t="s">
        <v>6</v>
      </c>
    </row>
    <row r="6" spans="1:74" ht="36.9" customHeight="1">
      <c r="B6" s="16"/>
      <c r="D6" s="22" t="s">
        <v>13</v>
      </c>
      <c r="K6" s="206" t="s">
        <v>14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6"/>
      <c r="BE6" s="213"/>
      <c r="BS6" s="13" t="s">
        <v>6</v>
      </c>
    </row>
    <row r="7" spans="1:74" ht="12" customHeight="1">
      <c r="B7" s="16"/>
      <c r="D7" s="23" t="s">
        <v>15</v>
      </c>
      <c r="K7" s="21" t="s">
        <v>1</v>
      </c>
      <c r="AK7" s="23" t="s">
        <v>16</v>
      </c>
      <c r="AN7" s="21" t="s">
        <v>1</v>
      </c>
      <c r="AR7" s="16"/>
      <c r="BE7" s="213"/>
      <c r="BS7" s="13" t="s">
        <v>6</v>
      </c>
    </row>
    <row r="8" spans="1:74" ht="12" customHeight="1">
      <c r="B8" s="16"/>
      <c r="D8" s="23" t="s">
        <v>17</v>
      </c>
      <c r="K8" s="21" t="s">
        <v>18</v>
      </c>
      <c r="AK8" s="23" t="s">
        <v>19</v>
      </c>
      <c r="AN8" s="177"/>
      <c r="AR8" s="16"/>
      <c r="BE8" s="213"/>
      <c r="BS8" s="13" t="s">
        <v>6</v>
      </c>
    </row>
    <row r="9" spans="1:74" ht="14.4" customHeight="1">
      <c r="B9" s="16"/>
      <c r="AR9" s="16"/>
      <c r="BE9" s="213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213"/>
      <c r="BS10" s="13" t="s">
        <v>6</v>
      </c>
    </row>
    <row r="11" spans="1:74" ht="18.5" customHeight="1">
      <c r="B11" s="16"/>
      <c r="E11" s="21" t="s">
        <v>18</v>
      </c>
      <c r="AK11" s="23" t="s">
        <v>22</v>
      </c>
      <c r="AN11" s="21" t="s">
        <v>1</v>
      </c>
      <c r="AR11" s="16"/>
      <c r="BE11" s="213"/>
      <c r="BS11" s="13" t="s">
        <v>6</v>
      </c>
    </row>
    <row r="12" spans="1:74" ht="6.9" customHeight="1">
      <c r="B12" s="16"/>
      <c r="AR12" s="16"/>
      <c r="BE12" s="213"/>
      <c r="BS12" s="13" t="s">
        <v>6</v>
      </c>
    </row>
    <row r="13" spans="1:74" ht="12" customHeight="1">
      <c r="B13" s="16"/>
      <c r="D13" s="23" t="s">
        <v>23</v>
      </c>
      <c r="AK13" s="23" t="s">
        <v>21</v>
      </c>
      <c r="AN13" s="25"/>
      <c r="AR13" s="16"/>
      <c r="BE13" s="213"/>
      <c r="BS13" s="13" t="s">
        <v>6</v>
      </c>
    </row>
    <row r="14" spans="1:74" ht="12.5">
      <c r="B14" s="16"/>
      <c r="E14" s="207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3" t="s">
        <v>22</v>
      </c>
      <c r="AN14" s="25" t="s">
        <v>24</v>
      </c>
      <c r="AR14" s="16"/>
      <c r="BE14" s="213"/>
      <c r="BS14" s="13" t="s">
        <v>6</v>
      </c>
    </row>
    <row r="15" spans="1:74" ht="6.9" customHeight="1">
      <c r="B15" s="16"/>
      <c r="AR15" s="16"/>
      <c r="BE15" s="213"/>
      <c r="BS15" s="13" t="s">
        <v>3</v>
      </c>
    </row>
    <row r="16" spans="1:74" ht="12" customHeight="1">
      <c r="B16" s="16"/>
      <c r="D16" s="23" t="s">
        <v>25</v>
      </c>
      <c r="AK16" s="23" t="s">
        <v>21</v>
      </c>
      <c r="AN16" s="21"/>
      <c r="AR16" s="16"/>
      <c r="BE16" s="213"/>
      <c r="BS16" s="13" t="s">
        <v>3</v>
      </c>
    </row>
    <row r="17" spans="2:71" ht="18.5" customHeight="1">
      <c r="B17" s="16"/>
      <c r="E17" s="21"/>
      <c r="AK17" s="23" t="s">
        <v>22</v>
      </c>
      <c r="AN17" s="21"/>
      <c r="AR17" s="16"/>
      <c r="BE17" s="213"/>
      <c r="BS17" s="13" t="s">
        <v>26</v>
      </c>
    </row>
    <row r="18" spans="2:71" ht="6.9" customHeight="1">
      <c r="B18" s="16"/>
      <c r="AR18" s="16"/>
      <c r="BE18" s="213"/>
      <c r="BS18" s="13" t="s">
        <v>27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213"/>
      <c r="BS19" s="13" t="s">
        <v>27</v>
      </c>
    </row>
    <row r="20" spans="2:71" ht="18.5" customHeight="1">
      <c r="B20" s="16"/>
      <c r="E20" s="21" t="s">
        <v>18</v>
      </c>
      <c r="AK20" s="23" t="s">
        <v>22</v>
      </c>
      <c r="AN20" s="21" t="s">
        <v>1</v>
      </c>
      <c r="AR20" s="16"/>
      <c r="BE20" s="213"/>
      <c r="BS20" s="13" t="s">
        <v>26</v>
      </c>
    </row>
    <row r="21" spans="2:71" ht="6.9" customHeight="1">
      <c r="B21" s="16"/>
      <c r="AR21" s="16"/>
      <c r="BE21" s="213"/>
    </row>
    <row r="22" spans="2:71" ht="12" customHeight="1">
      <c r="B22" s="16"/>
      <c r="D22" s="23" t="s">
        <v>29</v>
      </c>
      <c r="AR22" s="16"/>
      <c r="BE22" s="213"/>
    </row>
    <row r="23" spans="2:71" ht="16.5" customHeight="1">
      <c r="B23" s="16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6"/>
      <c r="BE23" s="213"/>
    </row>
    <row r="24" spans="2:71" ht="6.9" customHeight="1">
      <c r="B24" s="16"/>
      <c r="AR24" s="16"/>
      <c r="BE24" s="213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3"/>
    </row>
    <row r="26" spans="2:71" s="1" customFormat="1" ht="26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5">
        <f>ROUND(AG94,2)</f>
        <v>0</v>
      </c>
      <c r="AL26" s="216"/>
      <c r="AM26" s="216"/>
      <c r="AN26" s="216"/>
      <c r="AO26" s="216"/>
      <c r="AR26" s="28"/>
      <c r="BE26" s="213"/>
    </row>
    <row r="27" spans="2:71" s="1" customFormat="1" ht="6.9" customHeight="1">
      <c r="B27" s="28"/>
      <c r="AR27" s="28"/>
      <c r="BE27" s="213"/>
    </row>
    <row r="28" spans="2:71" s="1" customFormat="1" ht="12.5">
      <c r="B28" s="28"/>
      <c r="L28" s="210" t="s">
        <v>31</v>
      </c>
      <c r="M28" s="210"/>
      <c r="N28" s="210"/>
      <c r="O28" s="210"/>
      <c r="P28" s="210"/>
      <c r="W28" s="210" t="s">
        <v>32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33</v>
      </c>
      <c r="AL28" s="210"/>
      <c r="AM28" s="210"/>
      <c r="AN28" s="210"/>
      <c r="AO28" s="210"/>
      <c r="AR28" s="28"/>
      <c r="BE28" s="213"/>
    </row>
    <row r="29" spans="2:71" s="2" customFormat="1" ht="14.4" customHeight="1">
      <c r="B29" s="32"/>
      <c r="D29" s="23" t="s">
        <v>34</v>
      </c>
      <c r="F29" s="23" t="s">
        <v>35</v>
      </c>
      <c r="L29" s="186">
        <v>0.2</v>
      </c>
      <c r="M29" s="187"/>
      <c r="N29" s="187"/>
      <c r="O29" s="187"/>
      <c r="P29" s="187"/>
      <c r="W29" s="211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211">
        <f>ROUND(AV94, 2)</f>
        <v>0</v>
      </c>
      <c r="AL29" s="187"/>
      <c r="AM29" s="187"/>
      <c r="AN29" s="187"/>
      <c r="AO29" s="187"/>
      <c r="AR29" s="32"/>
      <c r="BE29" s="214"/>
    </row>
    <row r="30" spans="2:71" s="2" customFormat="1" ht="14.4" customHeight="1">
      <c r="B30" s="32"/>
      <c r="F30" s="23" t="s">
        <v>36</v>
      </c>
      <c r="L30" s="186">
        <v>0.2</v>
      </c>
      <c r="M30" s="187"/>
      <c r="N30" s="187"/>
      <c r="O30" s="187"/>
      <c r="P30" s="187"/>
      <c r="W30" s="211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211">
        <f>ROUND(AW94, 2)</f>
        <v>0</v>
      </c>
      <c r="AL30" s="187"/>
      <c r="AM30" s="187"/>
      <c r="AN30" s="187"/>
      <c r="AO30" s="187"/>
      <c r="AR30" s="32"/>
      <c r="BE30" s="214"/>
    </row>
    <row r="31" spans="2:71" s="2" customFormat="1" ht="14.4" hidden="1" customHeight="1">
      <c r="B31" s="32"/>
      <c r="F31" s="23" t="s">
        <v>37</v>
      </c>
      <c r="L31" s="186">
        <v>0.2</v>
      </c>
      <c r="M31" s="187"/>
      <c r="N31" s="187"/>
      <c r="O31" s="187"/>
      <c r="P31" s="187"/>
      <c r="W31" s="211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211">
        <v>0</v>
      </c>
      <c r="AL31" s="187"/>
      <c r="AM31" s="187"/>
      <c r="AN31" s="187"/>
      <c r="AO31" s="187"/>
      <c r="AR31" s="32"/>
      <c r="BE31" s="214"/>
    </row>
    <row r="32" spans="2:71" s="2" customFormat="1" ht="14.4" hidden="1" customHeight="1">
      <c r="B32" s="32"/>
      <c r="F32" s="23" t="s">
        <v>38</v>
      </c>
      <c r="L32" s="186">
        <v>0.2</v>
      </c>
      <c r="M32" s="187"/>
      <c r="N32" s="187"/>
      <c r="O32" s="187"/>
      <c r="P32" s="187"/>
      <c r="W32" s="211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211">
        <v>0</v>
      </c>
      <c r="AL32" s="187"/>
      <c r="AM32" s="187"/>
      <c r="AN32" s="187"/>
      <c r="AO32" s="187"/>
      <c r="AR32" s="32"/>
      <c r="BE32" s="214"/>
    </row>
    <row r="33" spans="2:57" s="2" customFormat="1" ht="14.4" hidden="1" customHeight="1">
      <c r="B33" s="32"/>
      <c r="F33" s="23" t="s">
        <v>39</v>
      </c>
      <c r="L33" s="186">
        <v>0</v>
      </c>
      <c r="M33" s="187"/>
      <c r="N33" s="187"/>
      <c r="O33" s="187"/>
      <c r="P33" s="187"/>
      <c r="W33" s="211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211">
        <v>0</v>
      </c>
      <c r="AL33" s="187"/>
      <c r="AM33" s="187"/>
      <c r="AN33" s="187"/>
      <c r="AO33" s="187"/>
      <c r="AR33" s="32"/>
      <c r="BE33" s="214"/>
    </row>
    <row r="34" spans="2:57" s="1" customFormat="1" ht="6.9" customHeight="1">
      <c r="B34" s="28"/>
      <c r="AR34" s="28"/>
      <c r="BE34" s="213"/>
    </row>
    <row r="35" spans="2:57" s="1" customFormat="1" ht="26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90" t="s">
        <v>42</v>
      </c>
      <c r="Y35" s="191"/>
      <c r="Z35" s="191"/>
      <c r="AA35" s="191"/>
      <c r="AB35" s="191"/>
      <c r="AC35" s="35"/>
      <c r="AD35" s="35"/>
      <c r="AE35" s="35"/>
      <c r="AF35" s="35"/>
      <c r="AG35" s="35"/>
      <c r="AH35" s="35"/>
      <c r="AI35" s="35"/>
      <c r="AJ35" s="35"/>
      <c r="AK35" s="192">
        <f>SUM(AK26:AK33)</f>
        <v>0</v>
      </c>
      <c r="AL35" s="191"/>
      <c r="AM35" s="191"/>
      <c r="AN35" s="191"/>
      <c r="AO35" s="193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" customHeight="1">
      <c r="B82" s="28"/>
      <c r="C82" s="17" t="s">
        <v>49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4"/>
      <c r="C84" s="23" t="s">
        <v>11</v>
      </c>
      <c r="AR84" s="44"/>
    </row>
    <row r="85" spans="1:91" s="4" customFormat="1" ht="36.9" customHeight="1">
      <c r="B85" s="45"/>
      <c r="C85" s="46" t="s">
        <v>13</v>
      </c>
      <c r="L85" s="202" t="str">
        <f>K6</f>
        <v>Jasle Behynce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5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17</v>
      </c>
      <c r="L87" s="47" t="str">
        <f>IF(K8="","",K8)</f>
        <v xml:space="preserve"> </v>
      </c>
      <c r="AI87" s="23" t="s">
        <v>19</v>
      </c>
      <c r="AM87" s="204"/>
      <c r="AN87" s="204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20</v>
      </c>
      <c r="L89" s="3" t="str">
        <f>IF(E11= "","",E11)</f>
        <v xml:space="preserve"> </v>
      </c>
      <c r="AI89" s="23" t="s">
        <v>25</v>
      </c>
      <c r="AM89" s="200"/>
      <c r="AN89" s="201"/>
      <c r="AO89" s="201"/>
      <c r="AP89" s="201"/>
      <c r="AR89" s="28"/>
      <c r="AS89" s="196" t="s">
        <v>50</v>
      </c>
      <c r="AT89" s="19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3" t="s">
        <v>23</v>
      </c>
      <c r="L90" s="3">
        <f>IF(E14= "Vyplň údaj","",E14)</f>
        <v>0</v>
      </c>
      <c r="AI90" s="23" t="s">
        <v>28</v>
      </c>
      <c r="AM90" s="200" t="str">
        <f>IF(E20="","",E20)</f>
        <v xml:space="preserve"> </v>
      </c>
      <c r="AN90" s="201"/>
      <c r="AO90" s="201"/>
      <c r="AP90" s="201"/>
      <c r="AR90" s="28"/>
      <c r="AS90" s="198"/>
      <c r="AT90" s="199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75" customHeight="1">
      <c r="B91" s="28"/>
      <c r="AR91" s="28"/>
      <c r="AS91" s="198"/>
      <c r="AT91" s="199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181" t="s">
        <v>51</v>
      </c>
      <c r="D92" s="182"/>
      <c r="E92" s="182"/>
      <c r="F92" s="182"/>
      <c r="G92" s="182"/>
      <c r="H92" s="53"/>
      <c r="I92" s="183" t="s">
        <v>52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9" t="s">
        <v>53</v>
      </c>
      <c r="AH92" s="182"/>
      <c r="AI92" s="182"/>
      <c r="AJ92" s="182"/>
      <c r="AK92" s="182"/>
      <c r="AL92" s="182"/>
      <c r="AM92" s="182"/>
      <c r="AN92" s="183" t="s">
        <v>54</v>
      </c>
      <c r="AO92" s="182"/>
      <c r="AP92" s="188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7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9">
        <f>ROUND(SUM(AG95:AG97),2)</f>
        <v>0</v>
      </c>
      <c r="AH94" s="179"/>
      <c r="AI94" s="179"/>
      <c r="AJ94" s="179"/>
      <c r="AK94" s="179"/>
      <c r="AL94" s="179"/>
      <c r="AM94" s="179"/>
      <c r="AN94" s="180">
        <f>SUM(AG94,AT94)</f>
        <v>0</v>
      </c>
      <c r="AO94" s="180"/>
      <c r="AP94" s="180"/>
      <c r="AQ94" s="63" t="s">
        <v>1</v>
      </c>
      <c r="AR94" s="59"/>
      <c r="AS94" s="64">
        <f>ROUND(SUM(AS95:AS97),2)</f>
        <v>0</v>
      </c>
      <c r="AT94" s="65">
        <f>ROUND(SUM(AV94:AW94),2)</f>
        <v>0</v>
      </c>
      <c r="AU94" s="66">
        <f>ROUND(SUM(AU95:AU97),5)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ROUND(SUM(AZ95:AZ97),2)</f>
        <v>0</v>
      </c>
      <c r="BA94" s="65">
        <f>ROUND(SUM(BA95:BA97),2)</f>
        <v>0</v>
      </c>
      <c r="BB94" s="65">
        <f>ROUND(SUM(BB95:BB97),2)</f>
        <v>0</v>
      </c>
      <c r="BC94" s="65">
        <f>ROUND(SUM(BC95:BC97),2)</f>
        <v>0</v>
      </c>
      <c r="BD94" s="67">
        <f>ROUND(SUM(BD95:BD97),2)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>
      <c r="A95" s="70" t="s">
        <v>74</v>
      </c>
      <c r="B95" s="71"/>
      <c r="C95" s="72"/>
      <c r="D95" s="178" t="s">
        <v>75</v>
      </c>
      <c r="E95" s="178"/>
      <c r="F95" s="178"/>
      <c r="G95" s="178"/>
      <c r="H95" s="178"/>
      <c r="I95" s="73"/>
      <c r="J95" s="178" t="s">
        <v>76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84">
        <f>'PL - Plynofikácia'!J30</f>
        <v>0</v>
      </c>
      <c r="AH95" s="185"/>
      <c r="AI95" s="185"/>
      <c r="AJ95" s="185"/>
      <c r="AK95" s="185"/>
      <c r="AL95" s="185"/>
      <c r="AM95" s="185"/>
      <c r="AN95" s="184">
        <f>SUM(AG95,AT95)</f>
        <v>0</v>
      </c>
      <c r="AO95" s="185"/>
      <c r="AP95" s="185"/>
      <c r="AQ95" s="74" t="s">
        <v>77</v>
      </c>
      <c r="AR95" s="71"/>
      <c r="AS95" s="75">
        <v>0</v>
      </c>
      <c r="AT95" s="76">
        <f>ROUND(SUM(AV95:AW95),2)</f>
        <v>0</v>
      </c>
      <c r="AU95" s="77">
        <f>'PL - Plynofikácia'!P126</f>
        <v>0</v>
      </c>
      <c r="AV95" s="76">
        <f>'PL - Plynofikácia'!J33</f>
        <v>0</v>
      </c>
      <c r="AW95" s="76">
        <f>'PL - Plynofikácia'!J34</f>
        <v>0</v>
      </c>
      <c r="AX95" s="76">
        <f>'PL - Plynofikácia'!J35</f>
        <v>0</v>
      </c>
      <c r="AY95" s="76">
        <f>'PL - Plynofikácia'!J36</f>
        <v>0</v>
      </c>
      <c r="AZ95" s="76">
        <f>'PL - Plynofikácia'!F33</f>
        <v>0</v>
      </c>
      <c r="BA95" s="76">
        <f>'PL - Plynofikácia'!F34</f>
        <v>0</v>
      </c>
      <c r="BB95" s="76">
        <f>'PL - Plynofikácia'!F35</f>
        <v>0</v>
      </c>
      <c r="BC95" s="76">
        <f>'PL - Plynofikácia'!F36</f>
        <v>0</v>
      </c>
      <c r="BD95" s="78">
        <f>'PL - Plynofikácia'!F37</f>
        <v>0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70</v>
      </c>
    </row>
    <row r="96" spans="1:91" s="6" customFormat="1" ht="16.5" customHeight="1">
      <c r="A96" s="70" t="s">
        <v>74</v>
      </c>
      <c r="B96" s="71"/>
      <c r="C96" s="72"/>
      <c r="D96" s="178" t="s">
        <v>80</v>
      </c>
      <c r="E96" s="178"/>
      <c r="F96" s="178"/>
      <c r="G96" s="178"/>
      <c r="H96" s="178"/>
      <c r="I96" s="73"/>
      <c r="J96" s="178" t="s">
        <v>81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84">
        <f>'UK - Vykurovanie'!J30</f>
        <v>0</v>
      </c>
      <c r="AH96" s="185"/>
      <c r="AI96" s="185"/>
      <c r="AJ96" s="185"/>
      <c r="AK96" s="185"/>
      <c r="AL96" s="185"/>
      <c r="AM96" s="185"/>
      <c r="AN96" s="184">
        <f>SUM(AG96,AT96)</f>
        <v>0</v>
      </c>
      <c r="AO96" s="185"/>
      <c r="AP96" s="185"/>
      <c r="AQ96" s="74" t="s">
        <v>77</v>
      </c>
      <c r="AR96" s="71"/>
      <c r="AS96" s="75">
        <v>0</v>
      </c>
      <c r="AT96" s="76">
        <f>ROUND(SUM(AV96:AW96),2)</f>
        <v>0</v>
      </c>
      <c r="AU96" s="77">
        <f>'UK - Vykurovanie'!P125</f>
        <v>0</v>
      </c>
      <c r="AV96" s="76">
        <f>'UK - Vykurovanie'!J33</f>
        <v>0</v>
      </c>
      <c r="AW96" s="76">
        <f>'UK - Vykurovanie'!J34</f>
        <v>0</v>
      </c>
      <c r="AX96" s="76">
        <f>'UK - Vykurovanie'!J35</f>
        <v>0</v>
      </c>
      <c r="AY96" s="76">
        <f>'UK - Vykurovanie'!J36</f>
        <v>0</v>
      </c>
      <c r="AZ96" s="76">
        <f>'UK - Vykurovanie'!F33</f>
        <v>0</v>
      </c>
      <c r="BA96" s="76">
        <f>'UK - Vykurovanie'!F34</f>
        <v>0</v>
      </c>
      <c r="BB96" s="76">
        <f>'UK - Vykurovanie'!F35</f>
        <v>0</v>
      </c>
      <c r="BC96" s="76">
        <f>'UK - Vykurovanie'!F36</f>
        <v>0</v>
      </c>
      <c r="BD96" s="78">
        <f>'UK - Vykurovanie'!F37</f>
        <v>0</v>
      </c>
      <c r="BT96" s="79" t="s">
        <v>78</v>
      </c>
      <c r="BV96" s="79" t="s">
        <v>72</v>
      </c>
      <c r="BW96" s="79" t="s">
        <v>82</v>
      </c>
      <c r="BX96" s="79" t="s">
        <v>4</v>
      </c>
      <c r="CL96" s="79" t="s">
        <v>1</v>
      </c>
      <c r="CM96" s="79" t="s">
        <v>70</v>
      </c>
    </row>
    <row r="97" spans="1:91" s="6" customFormat="1" ht="16.5" customHeight="1">
      <c r="A97" s="70" t="s">
        <v>74</v>
      </c>
      <c r="B97" s="71"/>
      <c r="C97" s="72"/>
      <c r="D97" s="178" t="s">
        <v>83</v>
      </c>
      <c r="E97" s="178"/>
      <c r="F97" s="178"/>
      <c r="G97" s="178"/>
      <c r="H97" s="178"/>
      <c r="I97" s="73"/>
      <c r="J97" s="178" t="s">
        <v>84</v>
      </c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84">
        <f>'ZTI - Zdravotechnická inš...'!J30</f>
        <v>0</v>
      </c>
      <c r="AH97" s="185"/>
      <c r="AI97" s="185"/>
      <c r="AJ97" s="185"/>
      <c r="AK97" s="185"/>
      <c r="AL97" s="185"/>
      <c r="AM97" s="185"/>
      <c r="AN97" s="184">
        <f>SUM(AG97,AT97)</f>
        <v>0</v>
      </c>
      <c r="AO97" s="185"/>
      <c r="AP97" s="185"/>
      <c r="AQ97" s="74" t="s">
        <v>77</v>
      </c>
      <c r="AR97" s="71"/>
      <c r="AS97" s="80">
        <v>0</v>
      </c>
      <c r="AT97" s="81">
        <f>ROUND(SUM(AV97:AW97),2)</f>
        <v>0</v>
      </c>
      <c r="AU97" s="82">
        <f>'ZTI - Zdravotechnická inš...'!P128</f>
        <v>0</v>
      </c>
      <c r="AV97" s="81">
        <f>'ZTI - Zdravotechnická inš...'!J33</f>
        <v>0</v>
      </c>
      <c r="AW97" s="81">
        <f>'ZTI - Zdravotechnická inš...'!J34</f>
        <v>0</v>
      </c>
      <c r="AX97" s="81">
        <f>'ZTI - Zdravotechnická inš...'!J35</f>
        <v>0</v>
      </c>
      <c r="AY97" s="81">
        <f>'ZTI - Zdravotechnická inš...'!J36</f>
        <v>0</v>
      </c>
      <c r="AZ97" s="81">
        <f>'ZTI - Zdravotechnická inš...'!F33</f>
        <v>0</v>
      </c>
      <c r="BA97" s="81">
        <f>'ZTI - Zdravotechnická inš...'!F34</f>
        <v>0</v>
      </c>
      <c r="BB97" s="81">
        <f>'ZTI - Zdravotechnická inš...'!F35</f>
        <v>0</v>
      </c>
      <c r="BC97" s="81">
        <f>'ZTI - Zdravotechnická inš...'!F36</f>
        <v>0</v>
      </c>
      <c r="BD97" s="83">
        <f>'ZTI - Zdravotechnická inš...'!F37</f>
        <v>0</v>
      </c>
      <c r="BT97" s="79" t="s">
        <v>78</v>
      </c>
      <c r="BV97" s="79" t="s">
        <v>72</v>
      </c>
      <c r="BW97" s="79" t="s">
        <v>85</v>
      </c>
      <c r="BX97" s="79" t="s">
        <v>4</v>
      </c>
      <c r="CL97" s="79" t="s">
        <v>1</v>
      </c>
      <c r="CM97" s="79" t="s">
        <v>70</v>
      </c>
    </row>
    <row r="98" spans="1:91" s="1" customFormat="1" ht="30" customHeight="1">
      <c r="B98" s="28"/>
      <c r="AR98" s="28"/>
    </row>
    <row r="99" spans="1:91" s="1" customFormat="1" ht="6.9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8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PL - Plynofikácia'!C2" display="/" xr:uid="{00000000-0004-0000-0000-000000000000}"/>
    <hyperlink ref="A96" location="'UK - Vykurovanie'!C2" display="/" xr:uid="{00000000-0004-0000-0000-000001000000}"/>
    <hyperlink ref="A97" location="'ZTI - Zdravotechnická inš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opLeftCell="A140" workbookViewId="0">
      <selection activeCell="E18" sqref="E18:H18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" customWidth="1"/>
    <col min="8" max="8" width="11.44140625" customWidth="1"/>
    <col min="9" max="9" width="20.109375" style="84" customWidth="1"/>
    <col min="10" max="10" width="20.109375" customWidth="1"/>
    <col min="11" max="11" width="20.10937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79</v>
      </c>
    </row>
    <row r="3" spans="2:46" ht="6.9" customHeight="1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70</v>
      </c>
    </row>
    <row r="4" spans="2:46" ht="24.9" customHeight="1">
      <c r="B4" s="16"/>
      <c r="D4" s="17" t="s">
        <v>86</v>
      </c>
      <c r="L4" s="16"/>
      <c r="M4" s="86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13</v>
      </c>
      <c r="L6" s="16"/>
    </row>
    <row r="7" spans="2:46" ht="16.5" customHeight="1">
      <c r="B7" s="16"/>
      <c r="E7" s="218" t="str">
        <f>'Rekapitulácia stavby'!K6</f>
        <v>Jasle Behynce</v>
      </c>
      <c r="F7" s="219"/>
      <c r="G7" s="219"/>
      <c r="H7" s="219"/>
      <c r="L7" s="16"/>
    </row>
    <row r="8" spans="2:46" s="1" customFormat="1" ht="12" customHeight="1">
      <c r="B8" s="28"/>
      <c r="D8" s="23" t="s">
        <v>87</v>
      </c>
      <c r="I8" s="87"/>
      <c r="L8" s="28"/>
    </row>
    <row r="9" spans="2:46" s="1" customFormat="1" ht="36.9" customHeight="1">
      <c r="B9" s="28"/>
      <c r="E9" s="202" t="s">
        <v>88</v>
      </c>
      <c r="F9" s="217"/>
      <c r="G9" s="217"/>
      <c r="H9" s="217"/>
      <c r="I9" s="87"/>
      <c r="L9" s="28"/>
    </row>
    <row r="10" spans="2:46" s="1" customFormat="1">
      <c r="B10" s="28"/>
      <c r="I10" s="87"/>
      <c r="L10" s="28"/>
    </row>
    <row r="11" spans="2:46" s="1" customFormat="1" ht="12" customHeight="1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75" customHeight="1">
      <c r="B13" s="28"/>
      <c r="I13" s="87"/>
      <c r="L13" s="28"/>
    </row>
    <row r="14" spans="2:46" s="1" customFormat="1" ht="12" customHeight="1">
      <c r="B14" s="28"/>
      <c r="D14" s="23" t="s">
        <v>20</v>
      </c>
      <c r="I14" s="88" t="s">
        <v>21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88" t="s">
        <v>22</v>
      </c>
      <c r="J15" s="21" t="str">
        <f>IF('Rekapitulácia stavby'!AN11="","",'Rekapitulácia stavby'!AN11)</f>
        <v/>
      </c>
      <c r="L15" s="28"/>
    </row>
    <row r="16" spans="2:46" s="1" customFormat="1" ht="6.9" customHeight="1">
      <c r="B16" s="28"/>
      <c r="I16" s="87"/>
      <c r="L16" s="28"/>
    </row>
    <row r="17" spans="2:12" s="1" customFormat="1" ht="12" customHeight="1">
      <c r="B17" s="28"/>
      <c r="D17" s="23" t="s">
        <v>23</v>
      </c>
      <c r="I17" s="88" t="s">
        <v>21</v>
      </c>
      <c r="J17" s="24"/>
      <c r="L17" s="28"/>
    </row>
    <row r="18" spans="2:12" s="1" customFormat="1" ht="18" customHeight="1">
      <c r="B18" s="28"/>
      <c r="E18" s="220"/>
      <c r="F18" s="205"/>
      <c r="G18" s="205"/>
      <c r="H18" s="205"/>
      <c r="I18" s="88" t="s">
        <v>22</v>
      </c>
      <c r="J18" s="24"/>
      <c r="L18" s="28"/>
    </row>
    <row r="19" spans="2:12" s="1" customFormat="1" ht="6.9" customHeight="1">
      <c r="B19" s="28"/>
      <c r="I19" s="87"/>
      <c r="L19" s="28"/>
    </row>
    <row r="20" spans="2:12" s="1" customFormat="1" ht="12" customHeight="1">
      <c r="B20" s="28"/>
      <c r="D20" s="23" t="s">
        <v>25</v>
      </c>
      <c r="I20" s="88" t="s">
        <v>21</v>
      </c>
      <c r="J20" s="21"/>
      <c r="L20" s="28"/>
    </row>
    <row r="21" spans="2:12" s="1" customFormat="1" ht="18" customHeight="1">
      <c r="B21" s="28"/>
      <c r="E21" s="21"/>
      <c r="I21" s="88" t="s">
        <v>22</v>
      </c>
      <c r="J21" s="21"/>
      <c r="L21" s="28"/>
    </row>
    <row r="22" spans="2:12" s="1" customFormat="1" ht="6.9" customHeight="1">
      <c r="B22" s="28"/>
      <c r="I22" s="87"/>
      <c r="L22" s="28"/>
    </row>
    <row r="23" spans="2:12" s="1" customFormat="1" ht="12" customHeight="1">
      <c r="B23" s="28"/>
      <c r="D23" s="23" t="s">
        <v>28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88" t="s">
        <v>22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I25" s="87"/>
      <c r="L25" s="28"/>
    </row>
    <row r="26" spans="2:12" s="1" customFormat="1" ht="12" customHeight="1">
      <c r="B26" s="28"/>
      <c r="D26" s="23" t="s">
        <v>29</v>
      </c>
      <c r="I26" s="87"/>
      <c r="L26" s="28"/>
    </row>
    <row r="27" spans="2:12" s="7" customFormat="1" ht="16.5" customHeight="1">
      <c r="B27" s="89"/>
      <c r="E27" s="209" t="s">
        <v>1</v>
      </c>
      <c r="F27" s="209"/>
      <c r="G27" s="209"/>
      <c r="H27" s="209"/>
      <c r="I27" s="90"/>
      <c r="L27" s="89"/>
    </row>
    <row r="28" spans="2:12" s="1" customFormat="1" ht="6.9" customHeight="1">
      <c r="B28" s="28"/>
      <c r="I28" s="87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4" customHeight="1">
      <c r="B30" s="28"/>
      <c r="D30" s="92" t="s">
        <v>30</v>
      </c>
      <c r="I30" s="87"/>
      <c r="J30" s="62">
        <f>ROUND(J126,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" customHeight="1">
      <c r="B32" s="28"/>
      <c r="F32" s="31" t="s">
        <v>32</v>
      </c>
      <c r="I32" s="93" t="s">
        <v>31</v>
      </c>
      <c r="J32" s="31" t="s">
        <v>33</v>
      </c>
      <c r="L32" s="28"/>
    </row>
    <row r="33" spans="2:12" s="1" customFormat="1" ht="14.4" customHeight="1">
      <c r="B33" s="28"/>
      <c r="D33" s="94" t="s">
        <v>34</v>
      </c>
      <c r="E33" s="23" t="s">
        <v>35</v>
      </c>
      <c r="F33" s="95">
        <f>ROUND((SUM(BE126:BE167)),  2)</f>
        <v>0</v>
      </c>
      <c r="I33" s="96">
        <v>0.2</v>
      </c>
      <c r="J33" s="95">
        <f>ROUND(((SUM(BE126:BE167))*I33),  2)</f>
        <v>0</v>
      </c>
      <c r="L33" s="28"/>
    </row>
    <row r="34" spans="2:12" s="1" customFormat="1" ht="14.4" customHeight="1">
      <c r="B34" s="28"/>
      <c r="E34" s="23" t="s">
        <v>36</v>
      </c>
      <c r="F34" s="95">
        <f>ROUND((SUM(BF126:BF167)),  2)</f>
        <v>0</v>
      </c>
      <c r="I34" s="96">
        <v>0.2</v>
      </c>
      <c r="J34" s="95">
        <f>ROUND(((SUM(BF126:BF167))*I34),  2)</f>
        <v>0</v>
      </c>
      <c r="L34" s="28"/>
    </row>
    <row r="35" spans="2:12" s="1" customFormat="1" ht="14.4" hidden="1" customHeight="1">
      <c r="B35" s="28"/>
      <c r="E35" s="23" t="s">
        <v>37</v>
      </c>
      <c r="F35" s="95">
        <f>ROUND((SUM(BG126:BG167)),  2)</f>
        <v>0</v>
      </c>
      <c r="I35" s="96">
        <v>0.2</v>
      </c>
      <c r="J35" s="95">
        <f>0</f>
        <v>0</v>
      </c>
      <c r="L35" s="28"/>
    </row>
    <row r="36" spans="2:12" s="1" customFormat="1" ht="14.4" hidden="1" customHeight="1">
      <c r="B36" s="28"/>
      <c r="E36" s="23" t="s">
        <v>38</v>
      </c>
      <c r="F36" s="95">
        <f>ROUND((SUM(BH126:BH167)),  2)</f>
        <v>0</v>
      </c>
      <c r="I36" s="96">
        <v>0.2</v>
      </c>
      <c r="J36" s="95">
        <f>0</f>
        <v>0</v>
      </c>
      <c r="L36" s="28"/>
    </row>
    <row r="37" spans="2:12" s="1" customFormat="1" ht="14.4" hidden="1" customHeight="1">
      <c r="B37" s="28"/>
      <c r="E37" s="23" t="s">
        <v>39</v>
      </c>
      <c r="F37" s="95">
        <f>ROUND((SUM(BI126:BI167)),  2)</f>
        <v>0</v>
      </c>
      <c r="I37" s="96">
        <v>0</v>
      </c>
      <c r="J37" s="95">
        <f>0</f>
        <v>0</v>
      </c>
      <c r="L37" s="28"/>
    </row>
    <row r="38" spans="2:12" s="1" customFormat="1" ht="6.9" customHeight="1">
      <c r="B38" s="28"/>
      <c r="I38" s="87"/>
      <c r="L38" s="28"/>
    </row>
    <row r="39" spans="2:12" s="1" customFormat="1" ht="25.4" customHeight="1">
      <c r="B39" s="28"/>
      <c r="C39" s="97"/>
      <c r="D39" s="98" t="s">
        <v>40</v>
      </c>
      <c r="E39" s="53"/>
      <c r="F39" s="53"/>
      <c r="G39" s="99" t="s">
        <v>41</v>
      </c>
      <c r="H39" s="100" t="s">
        <v>42</v>
      </c>
      <c r="I39" s="101"/>
      <c r="J39" s="102">
        <f>SUM(J30:J37)</f>
        <v>0</v>
      </c>
      <c r="K39" s="103"/>
      <c r="L39" s="28"/>
    </row>
    <row r="40" spans="2:12" s="1" customFormat="1" ht="14.4" customHeight="1">
      <c r="B40" s="28"/>
      <c r="I40" s="87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43</v>
      </c>
      <c r="E50" s="38"/>
      <c r="F50" s="38"/>
      <c r="G50" s="37" t="s">
        <v>44</v>
      </c>
      <c r="H50" s="38"/>
      <c r="I50" s="104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39" t="s">
        <v>45</v>
      </c>
      <c r="E61" s="30"/>
      <c r="F61" s="105" t="s">
        <v>46</v>
      </c>
      <c r="G61" s="39" t="s">
        <v>45</v>
      </c>
      <c r="H61" s="30"/>
      <c r="I61" s="106"/>
      <c r="J61" s="107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7" t="s">
        <v>47</v>
      </c>
      <c r="E65" s="38"/>
      <c r="F65" s="38"/>
      <c r="G65" s="37" t="s">
        <v>48</v>
      </c>
      <c r="H65" s="38"/>
      <c r="I65" s="104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39" t="s">
        <v>45</v>
      </c>
      <c r="E76" s="30"/>
      <c r="F76" s="105" t="s">
        <v>46</v>
      </c>
      <c r="G76" s="39" t="s">
        <v>45</v>
      </c>
      <c r="H76" s="30"/>
      <c r="I76" s="106"/>
      <c r="J76" s="107" t="s">
        <v>46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" customHeight="1">
      <c r="B82" s="28"/>
      <c r="C82" s="17" t="s">
        <v>89</v>
      </c>
      <c r="I82" s="87"/>
      <c r="L82" s="28"/>
    </row>
    <row r="83" spans="2:47" s="1" customFormat="1" ht="6.9" customHeight="1">
      <c r="B83" s="28"/>
      <c r="I83" s="87"/>
      <c r="L83" s="28"/>
    </row>
    <row r="84" spans="2:47" s="1" customFormat="1" ht="12" customHeight="1">
      <c r="B84" s="28"/>
      <c r="C84" s="23" t="s">
        <v>13</v>
      </c>
      <c r="I84" s="87"/>
      <c r="L84" s="28"/>
    </row>
    <row r="85" spans="2:47" s="1" customFormat="1" ht="16.5" customHeight="1">
      <c r="B85" s="28"/>
      <c r="E85" s="218" t="str">
        <f>E7</f>
        <v>Jasle Behynce</v>
      </c>
      <c r="F85" s="219"/>
      <c r="G85" s="219"/>
      <c r="H85" s="219"/>
      <c r="I85" s="87"/>
      <c r="L85" s="28"/>
    </row>
    <row r="86" spans="2:47" s="1" customFormat="1" ht="12" customHeight="1">
      <c r="B86" s="28"/>
      <c r="C86" s="23" t="s">
        <v>87</v>
      </c>
      <c r="I86" s="87"/>
      <c r="L86" s="28"/>
    </row>
    <row r="87" spans="2:47" s="1" customFormat="1" ht="16.5" customHeight="1">
      <c r="B87" s="28"/>
      <c r="E87" s="202" t="str">
        <f>E9</f>
        <v>PL - Plynofikácia</v>
      </c>
      <c r="F87" s="217"/>
      <c r="G87" s="217"/>
      <c r="H87" s="217"/>
      <c r="I87" s="87"/>
      <c r="L87" s="28"/>
    </row>
    <row r="88" spans="2:47" s="1" customFormat="1" ht="6.9" customHeight="1">
      <c r="B88" s="28"/>
      <c r="I88" s="87"/>
      <c r="L88" s="28"/>
    </row>
    <row r="89" spans="2:47" s="1" customFormat="1" ht="12" customHeight="1">
      <c r="B89" s="28"/>
      <c r="C89" s="23" t="s">
        <v>17</v>
      </c>
      <c r="F89" s="21" t="str">
        <f>F12</f>
        <v xml:space="preserve"> </v>
      </c>
      <c r="I89" s="88" t="s">
        <v>19</v>
      </c>
      <c r="J89" s="48"/>
      <c r="L89" s="28"/>
    </row>
    <row r="90" spans="2:47" s="1" customFormat="1" ht="6.9" customHeight="1">
      <c r="B90" s="28"/>
      <c r="I90" s="87"/>
      <c r="L90" s="28"/>
    </row>
    <row r="91" spans="2:47" s="1" customFormat="1" ht="15.15" customHeight="1">
      <c r="B91" s="28"/>
      <c r="C91" s="23" t="s">
        <v>20</v>
      </c>
      <c r="F91" s="21" t="str">
        <f>E15</f>
        <v xml:space="preserve"> </v>
      </c>
      <c r="I91" s="88" t="s">
        <v>25</v>
      </c>
      <c r="J91" s="26"/>
      <c r="L91" s="28"/>
    </row>
    <row r="92" spans="2:47" s="1" customFormat="1" ht="15.15" customHeight="1">
      <c r="B92" s="28"/>
      <c r="C92" s="23" t="s">
        <v>23</v>
      </c>
      <c r="F92" s="21" t="str">
        <f>IF(E18="","",E18)</f>
        <v/>
      </c>
      <c r="I92" s="88" t="s">
        <v>28</v>
      </c>
      <c r="J92" s="26" t="str">
        <f>E24</f>
        <v xml:space="preserve"> </v>
      </c>
      <c r="L92" s="28"/>
    </row>
    <row r="93" spans="2:47" s="1" customFormat="1" ht="10.4" customHeight="1">
      <c r="B93" s="28"/>
      <c r="I93" s="87"/>
      <c r="L93" s="28"/>
    </row>
    <row r="94" spans="2:47" s="1" customFormat="1" ht="29.25" customHeight="1">
      <c r="B94" s="28"/>
      <c r="C94" s="110" t="s">
        <v>90</v>
      </c>
      <c r="D94" s="97"/>
      <c r="E94" s="97"/>
      <c r="F94" s="97"/>
      <c r="G94" s="97"/>
      <c r="H94" s="97"/>
      <c r="I94" s="111"/>
      <c r="J94" s="112" t="s">
        <v>91</v>
      </c>
      <c r="K94" s="97"/>
      <c r="L94" s="28"/>
    </row>
    <row r="95" spans="2:47" s="1" customFormat="1" ht="10.4" customHeight="1">
      <c r="B95" s="28"/>
      <c r="I95" s="87"/>
      <c r="L95" s="28"/>
    </row>
    <row r="96" spans="2:47" s="1" customFormat="1" ht="22.75" customHeight="1">
      <c r="B96" s="28"/>
      <c r="C96" s="113" t="s">
        <v>92</v>
      </c>
      <c r="I96" s="87"/>
      <c r="J96" s="62">
        <f>J126</f>
        <v>0</v>
      </c>
      <c r="L96" s="28"/>
      <c r="AU96" s="13" t="s">
        <v>93</v>
      </c>
    </row>
    <row r="97" spans="2:12" s="8" customFormat="1" ht="24.9" customHeight="1">
      <c r="B97" s="114"/>
      <c r="D97" s="115" t="s">
        <v>94</v>
      </c>
      <c r="E97" s="116"/>
      <c r="F97" s="116"/>
      <c r="G97" s="116"/>
      <c r="H97" s="116"/>
      <c r="I97" s="117"/>
      <c r="J97" s="118">
        <f>J127</f>
        <v>0</v>
      </c>
      <c r="L97" s="114"/>
    </row>
    <row r="98" spans="2:12" s="9" customFormat="1" ht="20" customHeight="1">
      <c r="B98" s="119"/>
      <c r="D98" s="120" t="s">
        <v>95</v>
      </c>
      <c r="E98" s="121"/>
      <c r="F98" s="121"/>
      <c r="G98" s="121"/>
      <c r="H98" s="121"/>
      <c r="I98" s="122"/>
      <c r="J98" s="123">
        <f>J128</f>
        <v>0</v>
      </c>
      <c r="L98" s="119"/>
    </row>
    <row r="99" spans="2:12" s="9" customFormat="1" ht="20" customHeight="1">
      <c r="B99" s="119"/>
      <c r="D99" s="120" t="s">
        <v>96</v>
      </c>
      <c r="E99" s="121"/>
      <c r="F99" s="121"/>
      <c r="G99" s="121"/>
      <c r="H99" s="121"/>
      <c r="I99" s="122"/>
      <c r="J99" s="123">
        <f>J142</f>
        <v>0</v>
      </c>
      <c r="L99" s="119"/>
    </row>
    <row r="100" spans="2:12" s="9" customFormat="1" ht="20" customHeight="1">
      <c r="B100" s="119"/>
      <c r="D100" s="120" t="s">
        <v>97</v>
      </c>
      <c r="E100" s="121"/>
      <c r="F100" s="121"/>
      <c r="G100" s="121"/>
      <c r="H100" s="121"/>
      <c r="I100" s="122"/>
      <c r="J100" s="123">
        <f>J146</f>
        <v>0</v>
      </c>
      <c r="L100" s="119"/>
    </row>
    <row r="101" spans="2:12" s="8" customFormat="1" ht="24.9" customHeight="1">
      <c r="B101" s="114"/>
      <c r="D101" s="115" t="s">
        <v>98</v>
      </c>
      <c r="E101" s="116"/>
      <c r="F101" s="116"/>
      <c r="G101" s="116"/>
      <c r="H101" s="116"/>
      <c r="I101" s="117"/>
      <c r="J101" s="118">
        <f>J148</f>
        <v>0</v>
      </c>
      <c r="L101" s="114"/>
    </row>
    <row r="102" spans="2:12" s="9" customFormat="1" ht="20" customHeight="1">
      <c r="B102" s="119"/>
      <c r="D102" s="120" t="s">
        <v>99</v>
      </c>
      <c r="E102" s="121"/>
      <c r="F102" s="121"/>
      <c r="G102" s="121"/>
      <c r="H102" s="121"/>
      <c r="I102" s="122"/>
      <c r="J102" s="123">
        <f>J149</f>
        <v>0</v>
      </c>
      <c r="L102" s="119"/>
    </row>
    <row r="103" spans="2:12" s="8" customFormat="1" ht="24.9" customHeight="1">
      <c r="B103" s="114"/>
      <c r="D103" s="115" t="s">
        <v>100</v>
      </c>
      <c r="E103" s="116"/>
      <c r="F103" s="116"/>
      <c r="G103" s="116"/>
      <c r="H103" s="116"/>
      <c r="I103" s="117"/>
      <c r="J103" s="118">
        <f>J160</f>
        <v>0</v>
      </c>
      <c r="L103" s="114"/>
    </row>
    <row r="104" spans="2:12" s="9" customFormat="1" ht="20" customHeight="1">
      <c r="B104" s="119"/>
      <c r="D104" s="120" t="s">
        <v>101</v>
      </c>
      <c r="E104" s="121"/>
      <c r="F104" s="121"/>
      <c r="G104" s="121"/>
      <c r="H104" s="121"/>
      <c r="I104" s="122"/>
      <c r="J104" s="123">
        <f>J161</f>
        <v>0</v>
      </c>
      <c r="L104" s="119"/>
    </row>
    <row r="105" spans="2:12" s="9" customFormat="1" ht="20" customHeight="1">
      <c r="B105" s="119"/>
      <c r="D105" s="120" t="s">
        <v>102</v>
      </c>
      <c r="E105" s="121"/>
      <c r="F105" s="121"/>
      <c r="G105" s="121"/>
      <c r="H105" s="121"/>
      <c r="I105" s="122"/>
      <c r="J105" s="123">
        <f>J163</f>
        <v>0</v>
      </c>
      <c r="L105" s="119"/>
    </row>
    <row r="106" spans="2:12" s="8" customFormat="1" ht="24.9" customHeight="1">
      <c r="B106" s="114"/>
      <c r="D106" s="115" t="s">
        <v>103</v>
      </c>
      <c r="E106" s="116"/>
      <c r="F106" s="116"/>
      <c r="G106" s="116"/>
      <c r="H106" s="116"/>
      <c r="I106" s="117"/>
      <c r="J106" s="118">
        <f>J166</f>
        <v>0</v>
      </c>
      <c r="L106" s="114"/>
    </row>
    <row r="107" spans="2:12" s="1" customFormat="1" ht="21.75" customHeight="1">
      <c r="B107" s="28"/>
      <c r="I107" s="87"/>
      <c r="L107" s="28"/>
    </row>
    <row r="108" spans="2:12" s="1" customFormat="1" ht="6.9" customHeight="1">
      <c r="B108" s="40"/>
      <c r="C108" s="41"/>
      <c r="D108" s="41"/>
      <c r="E108" s="41"/>
      <c r="F108" s="41"/>
      <c r="G108" s="41"/>
      <c r="H108" s="41"/>
      <c r="I108" s="108"/>
      <c r="J108" s="41"/>
      <c r="K108" s="41"/>
      <c r="L108" s="28"/>
    </row>
    <row r="112" spans="2:12" s="1" customFormat="1" ht="6.9" customHeight="1">
      <c r="B112" s="42"/>
      <c r="C112" s="43"/>
      <c r="D112" s="43"/>
      <c r="E112" s="43"/>
      <c r="F112" s="43"/>
      <c r="G112" s="43"/>
      <c r="H112" s="43"/>
      <c r="I112" s="109"/>
      <c r="J112" s="43"/>
      <c r="K112" s="43"/>
      <c r="L112" s="28"/>
    </row>
    <row r="113" spans="2:63" s="1" customFormat="1" ht="24.9" customHeight="1">
      <c r="B113" s="28"/>
      <c r="C113" s="17" t="s">
        <v>104</v>
      </c>
      <c r="I113" s="87"/>
      <c r="L113" s="28"/>
    </row>
    <row r="114" spans="2:63" s="1" customFormat="1" ht="6.9" customHeight="1">
      <c r="B114" s="28"/>
      <c r="I114" s="87"/>
      <c r="L114" s="28"/>
    </row>
    <row r="115" spans="2:63" s="1" customFormat="1" ht="12" customHeight="1">
      <c r="B115" s="28"/>
      <c r="C115" s="23" t="s">
        <v>13</v>
      </c>
      <c r="I115" s="87"/>
      <c r="L115" s="28"/>
    </row>
    <row r="116" spans="2:63" s="1" customFormat="1" ht="16.5" customHeight="1">
      <c r="B116" s="28"/>
      <c r="E116" s="218" t="str">
        <f>E7</f>
        <v>Jasle Behynce</v>
      </c>
      <c r="F116" s="219"/>
      <c r="G116" s="219"/>
      <c r="H116" s="219"/>
      <c r="I116" s="87"/>
      <c r="L116" s="28"/>
    </row>
    <row r="117" spans="2:63" s="1" customFormat="1" ht="12" customHeight="1">
      <c r="B117" s="28"/>
      <c r="C117" s="23" t="s">
        <v>87</v>
      </c>
      <c r="I117" s="87"/>
      <c r="L117" s="28"/>
    </row>
    <row r="118" spans="2:63" s="1" customFormat="1" ht="16.5" customHeight="1">
      <c r="B118" s="28"/>
      <c r="E118" s="202" t="str">
        <f>E9</f>
        <v>PL - Plynofikácia</v>
      </c>
      <c r="F118" s="217"/>
      <c r="G118" s="217"/>
      <c r="H118" s="217"/>
      <c r="I118" s="87"/>
      <c r="L118" s="28"/>
    </row>
    <row r="119" spans="2:63" s="1" customFormat="1" ht="6.9" customHeight="1">
      <c r="B119" s="28"/>
      <c r="I119" s="87"/>
      <c r="L119" s="28"/>
    </row>
    <row r="120" spans="2:63" s="1" customFormat="1" ht="12" customHeight="1">
      <c r="B120" s="28"/>
      <c r="C120" s="23" t="s">
        <v>17</v>
      </c>
      <c r="F120" s="21" t="str">
        <f>F12</f>
        <v xml:space="preserve"> </v>
      </c>
      <c r="I120" s="88" t="s">
        <v>19</v>
      </c>
      <c r="J120" s="48" t="str">
        <f>IF(J12="","",J12)</f>
        <v/>
      </c>
      <c r="L120" s="28"/>
    </row>
    <row r="121" spans="2:63" s="1" customFormat="1" ht="6.9" customHeight="1">
      <c r="B121" s="28"/>
      <c r="I121" s="87"/>
      <c r="L121" s="28"/>
    </row>
    <row r="122" spans="2:63" s="1" customFormat="1" ht="15.15" customHeight="1">
      <c r="B122" s="28"/>
      <c r="C122" s="23" t="s">
        <v>20</v>
      </c>
      <c r="F122" s="21" t="str">
        <f>E15</f>
        <v xml:space="preserve"> </v>
      </c>
      <c r="I122" s="88" t="s">
        <v>25</v>
      </c>
      <c r="J122" s="26">
        <f>E21</f>
        <v>0</v>
      </c>
      <c r="L122" s="28"/>
    </row>
    <row r="123" spans="2:63" s="1" customFormat="1" ht="15.15" customHeight="1">
      <c r="B123" s="28"/>
      <c r="C123" s="23" t="s">
        <v>23</v>
      </c>
      <c r="F123" s="21" t="str">
        <f>IF(E18="","",E18)</f>
        <v/>
      </c>
      <c r="I123" s="88" t="s">
        <v>28</v>
      </c>
      <c r="J123" s="26" t="str">
        <f>E24</f>
        <v xml:space="preserve"> </v>
      </c>
      <c r="L123" s="28"/>
    </row>
    <row r="124" spans="2:63" s="1" customFormat="1" ht="10.4" customHeight="1">
      <c r="B124" s="28"/>
      <c r="I124" s="87"/>
      <c r="L124" s="28"/>
    </row>
    <row r="125" spans="2:63" s="10" customFormat="1" ht="29.25" customHeight="1">
      <c r="B125" s="124"/>
      <c r="C125" s="125" t="s">
        <v>105</v>
      </c>
      <c r="D125" s="126" t="s">
        <v>55</v>
      </c>
      <c r="E125" s="126" t="s">
        <v>51</v>
      </c>
      <c r="F125" s="126" t="s">
        <v>52</v>
      </c>
      <c r="G125" s="126" t="s">
        <v>106</v>
      </c>
      <c r="H125" s="126" t="s">
        <v>107</v>
      </c>
      <c r="I125" s="127" t="s">
        <v>108</v>
      </c>
      <c r="J125" s="128" t="s">
        <v>91</v>
      </c>
      <c r="K125" s="129" t="s">
        <v>109</v>
      </c>
      <c r="L125" s="124"/>
      <c r="M125" s="55" t="s">
        <v>1</v>
      </c>
      <c r="N125" s="56" t="s">
        <v>34</v>
      </c>
      <c r="O125" s="56" t="s">
        <v>110</v>
      </c>
      <c r="P125" s="56" t="s">
        <v>111</v>
      </c>
      <c r="Q125" s="56" t="s">
        <v>112</v>
      </c>
      <c r="R125" s="56" t="s">
        <v>113</v>
      </c>
      <c r="S125" s="56" t="s">
        <v>114</v>
      </c>
      <c r="T125" s="57" t="s">
        <v>115</v>
      </c>
    </row>
    <row r="126" spans="2:63" s="1" customFormat="1" ht="22.75" customHeight="1">
      <c r="B126" s="28"/>
      <c r="C126" s="60" t="s">
        <v>92</v>
      </c>
      <c r="I126" s="87"/>
      <c r="J126" s="130">
        <f>BK126</f>
        <v>0</v>
      </c>
      <c r="L126" s="28"/>
      <c r="M126" s="58"/>
      <c r="N126" s="49"/>
      <c r="O126" s="49"/>
      <c r="P126" s="131">
        <f>P127+P148+P160+P166</f>
        <v>0</v>
      </c>
      <c r="Q126" s="49"/>
      <c r="R126" s="131">
        <f>R127+R148+R160+R166</f>
        <v>5.5459856087999988</v>
      </c>
      <c r="S126" s="49"/>
      <c r="T126" s="132">
        <f>T127+T148+T160+T166</f>
        <v>9.16545E-2</v>
      </c>
      <c r="AT126" s="13" t="s">
        <v>69</v>
      </c>
      <c r="AU126" s="13" t="s">
        <v>93</v>
      </c>
      <c r="BK126" s="133">
        <f>BK127+BK148+BK160+BK166</f>
        <v>0</v>
      </c>
    </row>
    <row r="127" spans="2:63" s="11" customFormat="1" ht="26" customHeight="1">
      <c r="B127" s="134"/>
      <c r="D127" s="135" t="s">
        <v>69</v>
      </c>
      <c r="E127" s="136" t="s">
        <v>116</v>
      </c>
      <c r="F127" s="136" t="s">
        <v>117</v>
      </c>
      <c r="I127" s="137"/>
      <c r="J127" s="138">
        <f>BK127</f>
        <v>0</v>
      </c>
      <c r="L127" s="134"/>
      <c r="M127" s="139"/>
      <c r="N127" s="140"/>
      <c r="O127" s="140"/>
      <c r="P127" s="141">
        <f>P128+P142+P146</f>
        <v>0</v>
      </c>
      <c r="Q127" s="140"/>
      <c r="R127" s="141">
        <f>R128+R142+R146</f>
        <v>5.5215348707999992</v>
      </c>
      <c r="S127" s="140"/>
      <c r="T127" s="142">
        <f>T128+T142+T146</f>
        <v>0</v>
      </c>
      <c r="AR127" s="135" t="s">
        <v>78</v>
      </c>
      <c r="AT127" s="143" t="s">
        <v>69</v>
      </c>
      <c r="AU127" s="143" t="s">
        <v>70</v>
      </c>
      <c r="AY127" s="135" t="s">
        <v>118</v>
      </c>
      <c r="BK127" s="144">
        <f>BK128+BK142+BK146</f>
        <v>0</v>
      </c>
    </row>
    <row r="128" spans="2:63" s="11" customFormat="1" ht="22.75" customHeight="1">
      <c r="B128" s="134"/>
      <c r="D128" s="135" t="s">
        <v>69</v>
      </c>
      <c r="E128" s="145" t="s">
        <v>78</v>
      </c>
      <c r="F128" s="145" t="s">
        <v>119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SUM(P129:P141)</f>
        <v>0</v>
      </c>
      <c r="Q128" s="140"/>
      <c r="R128" s="141">
        <f>SUM(R129:R141)</f>
        <v>5.5076599999999996</v>
      </c>
      <c r="S128" s="140"/>
      <c r="T128" s="142">
        <f>SUM(T129:T141)</f>
        <v>0</v>
      </c>
      <c r="AR128" s="135" t="s">
        <v>78</v>
      </c>
      <c r="AT128" s="143" t="s">
        <v>69</v>
      </c>
      <c r="AU128" s="143" t="s">
        <v>78</v>
      </c>
      <c r="AY128" s="135" t="s">
        <v>118</v>
      </c>
      <c r="BK128" s="144">
        <f>SUM(BK129:BK141)</f>
        <v>0</v>
      </c>
    </row>
    <row r="129" spans="2:65" s="1" customFormat="1" ht="16.5" customHeight="1">
      <c r="B129" s="147"/>
      <c r="C129" s="148" t="s">
        <v>78</v>
      </c>
      <c r="D129" s="148" t="s">
        <v>120</v>
      </c>
      <c r="E129" s="149" t="s">
        <v>121</v>
      </c>
      <c r="F129" s="150" t="s">
        <v>122</v>
      </c>
      <c r="G129" s="151" t="s">
        <v>123</v>
      </c>
      <c r="H129" s="152">
        <v>21.986999999999998</v>
      </c>
      <c r="I129" s="153"/>
      <c r="J129" s="152">
        <f t="shared" ref="J129:J141" si="0">ROUND(I129*H129,3)</f>
        <v>0</v>
      </c>
      <c r="K129" s="150" t="s">
        <v>1</v>
      </c>
      <c r="L129" s="28"/>
      <c r="M129" s="154" t="s">
        <v>1</v>
      </c>
      <c r="N129" s="155" t="s">
        <v>36</v>
      </c>
      <c r="O129" s="51"/>
      <c r="P129" s="156">
        <f t="shared" ref="P129:P141" si="1">O129*H129</f>
        <v>0</v>
      </c>
      <c r="Q129" s="156">
        <v>0</v>
      </c>
      <c r="R129" s="156">
        <f t="shared" ref="R129:R141" si="2">Q129*H129</f>
        <v>0</v>
      </c>
      <c r="S129" s="156">
        <v>0</v>
      </c>
      <c r="T129" s="157">
        <f t="shared" ref="T129:T141" si="3">S129*H129</f>
        <v>0</v>
      </c>
      <c r="AR129" s="158" t="s">
        <v>124</v>
      </c>
      <c r="AT129" s="158" t="s">
        <v>120</v>
      </c>
      <c r="AU129" s="158" t="s">
        <v>125</v>
      </c>
      <c r="AY129" s="13" t="s">
        <v>118</v>
      </c>
      <c r="BE129" s="159">
        <f t="shared" ref="BE129:BE141" si="4">IF(N129="základná",J129,0)</f>
        <v>0</v>
      </c>
      <c r="BF129" s="159">
        <f t="shared" ref="BF129:BF141" si="5">IF(N129="znížená",J129,0)</f>
        <v>0</v>
      </c>
      <c r="BG129" s="159">
        <f t="shared" ref="BG129:BG141" si="6">IF(N129="zákl. prenesená",J129,0)</f>
        <v>0</v>
      </c>
      <c r="BH129" s="159">
        <f t="shared" ref="BH129:BH141" si="7">IF(N129="zníž. prenesená",J129,0)</f>
        <v>0</v>
      </c>
      <c r="BI129" s="159">
        <f t="shared" ref="BI129:BI141" si="8">IF(N129="nulová",J129,0)</f>
        <v>0</v>
      </c>
      <c r="BJ129" s="13" t="s">
        <v>125</v>
      </c>
      <c r="BK129" s="160">
        <f t="shared" ref="BK129:BK141" si="9">ROUND(I129*H129,3)</f>
        <v>0</v>
      </c>
      <c r="BL129" s="13" t="s">
        <v>124</v>
      </c>
      <c r="BM129" s="158" t="s">
        <v>126</v>
      </c>
    </row>
    <row r="130" spans="2:65" s="1" customFormat="1" ht="36" customHeight="1">
      <c r="B130" s="147"/>
      <c r="C130" s="148" t="s">
        <v>125</v>
      </c>
      <c r="D130" s="148" t="s">
        <v>120</v>
      </c>
      <c r="E130" s="149" t="s">
        <v>127</v>
      </c>
      <c r="F130" s="150" t="s">
        <v>128</v>
      </c>
      <c r="G130" s="151" t="s">
        <v>123</v>
      </c>
      <c r="H130" s="152">
        <v>21.986999999999998</v>
      </c>
      <c r="I130" s="153"/>
      <c r="J130" s="152">
        <f t="shared" si="0"/>
        <v>0</v>
      </c>
      <c r="K130" s="150" t="s">
        <v>1</v>
      </c>
      <c r="L130" s="28"/>
      <c r="M130" s="154" t="s">
        <v>1</v>
      </c>
      <c r="N130" s="155" t="s">
        <v>36</v>
      </c>
      <c r="O130" s="51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AR130" s="158" t="s">
        <v>124</v>
      </c>
      <c r="AT130" s="158" t="s">
        <v>120</v>
      </c>
      <c r="AU130" s="158" t="s">
        <v>125</v>
      </c>
      <c r="AY130" s="13" t="s">
        <v>118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3" t="s">
        <v>125</v>
      </c>
      <c r="BK130" s="160">
        <f t="shared" si="9"/>
        <v>0</v>
      </c>
      <c r="BL130" s="13" t="s">
        <v>124</v>
      </c>
      <c r="BM130" s="158" t="s">
        <v>129</v>
      </c>
    </row>
    <row r="131" spans="2:65" s="1" customFormat="1" ht="24" customHeight="1">
      <c r="B131" s="147"/>
      <c r="C131" s="148" t="s">
        <v>130</v>
      </c>
      <c r="D131" s="148" t="s">
        <v>120</v>
      </c>
      <c r="E131" s="149" t="s">
        <v>131</v>
      </c>
      <c r="F131" s="150" t="s">
        <v>132</v>
      </c>
      <c r="G131" s="151" t="s">
        <v>123</v>
      </c>
      <c r="H131" s="152">
        <v>21.986999999999998</v>
      </c>
      <c r="I131" s="153"/>
      <c r="J131" s="152">
        <f t="shared" si="0"/>
        <v>0</v>
      </c>
      <c r="K131" s="150" t="s">
        <v>133</v>
      </c>
      <c r="L131" s="28"/>
      <c r="M131" s="154" t="s">
        <v>1</v>
      </c>
      <c r="N131" s="155" t="s">
        <v>36</v>
      </c>
      <c r="O131" s="51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AR131" s="158" t="s">
        <v>124</v>
      </c>
      <c r="AT131" s="158" t="s">
        <v>120</v>
      </c>
      <c r="AU131" s="158" t="s">
        <v>125</v>
      </c>
      <c r="AY131" s="13" t="s">
        <v>118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3" t="s">
        <v>125</v>
      </c>
      <c r="BK131" s="160">
        <f t="shared" si="9"/>
        <v>0</v>
      </c>
      <c r="BL131" s="13" t="s">
        <v>124</v>
      </c>
      <c r="BM131" s="158" t="s">
        <v>134</v>
      </c>
    </row>
    <row r="132" spans="2:65" s="1" customFormat="1" ht="36" customHeight="1">
      <c r="B132" s="147"/>
      <c r="C132" s="148" t="s">
        <v>124</v>
      </c>
      <c r="D132" s="148" t="s">
        <v>120</v>
      </c>
      <c r="E132" s="149" t="s">
        <v>135</v>
      </c>
      <c r="F132" s="150" t="s">
        <v>136</v>
      </c>
      <c r="G132" s="151" t="s">
        <v>123</v>
      </c>
      <c r="H132" s="152">
        <v>10.994</v>
      </c>
      <c r="I132" s="153"/>
      <c r="J132" s="152">
        <f t="shared" si="0"/>
        <v>0</v>
      </c>
      <c r="K132" s="150" t="s">
        <v>137</v>
      </c>
      <c r="L132" s="28"/>
      <c r="M132" s="154" t="s">
        <v>1</v>
      </c>
      <c r="N132" s="155" t="s">
        <v>36</v>
      </c>
      <c r="O132" s="51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AR132" s="158" t="s">
        <v>124</v>
      </c>
      <c r="AT132" s="158" t="s">
        <v>120</v>
      </c>
      <c r="AU132" s="158" t="s">
        <v>125</v>
      </c>
      <c r="AY132" s="13" t="s">
        <v>118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3" t="s">
        <v>125</v>
      </c>
      <c r="BK132" s="160">
        <f t="shared" si="9"/>
        <v>0</v>
      </c>
      <c r="BL132" s="13" t="s">
        <v>124</v>
      </c>
      <c r="BM132" s="158" t="s">
        <v>138</v>
      </c>
    </row>
    <row r="133" spans="2:65" s="1" customFormat="1" ht="36" customHeight="1">
      <c r="B133" s="147"/>
      <c r="C133" s="148" t="s">
        <v>139</v>
      </c>
      <c r="D133" s="148" t="s">
        <v>120</v>
      </c>
      <c r="E133" s="149" t="s">
        <v>140</v>
      </c>
      <c r="F133" s="150" t="s">
        <v>141</v>
      </c>
      <c r="G133" s="151" t="s">
        <v>123</v>
      </c>
      <c r="H133" s="152">
        <v>10.994</v>
      </c>
      <c r="I133" s="153"/>
      <c r="J133" s="152">
        <f t="shared" si="0"/>
        <v>0</v>
      </c>
      <c r="K133" s="150" t="s">
        <v>137</v>
      </c>
      <c r="L133" s="28"/>
      <c r="M133" s="154" t="s">
        <v>1</v>
      </c>
      <c r="N133" s="155" t="s">
        <v>36</v>
      </c>
      <c r="O133" s="51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AR133" s="158" t="s">
        <v>124</v>
      </c>
      <c r="AT133" s="158" t="s">
        <v>120</v>
      </c>
      <c r="AU133" s="158" t="s">
        <v>125</v>
      </c>
      <c r="AY133" s="13" t="s">
        <v>118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3" t="s">
        <v>125</v>
      </c>
      <c r="BK133" s="160">
        <f t="shared" si="9"/>
        <v>0</v>
      </c>
      <c r="BL133" s="13" t="s">
        <v>124</v>
      </c>
      <c r="BM133" s="158" t="s">
        <v>142</v>
      </c>
    </row>
    <row r="134" spans="2:65" s="1" customFormat="1" ht="16.5" customHeight="1">
      <c r="B134" s="147"/>
      <c r="C134" s="148" t="s">
        <v>143</v>
      </c>
      <c r="D134" s="148" t="s">
        <v>120</v>
      </c>
      <c r="E134" s="149" t="s">
        <v>144</v>
      </c>
      <c r="F134" s="150" t="s">
        <v>145</v>
      </c>
      <c r="G134" s="151" t="s">
        <v>123</v>
      </c>
      <c r="H134" s="152">
        <v>10.994</v>
      </c>
      <c r="I134" s="153"/>
      <c r="J134" s="152">
        <f t="shared" si="0"/>
        <v>0</v>
      </c>
      <c r="K134" s="150" t="s">
        <v>1</v>
      </c>
      <c r="L134" s="28"/>
      <c r="M134" s="154" t="s">
        <v>1</v>
      </c>
      <c r="N134" s="155" t="s">
        <v>36</v>
      </c>
      <c r="O134" s="51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AR134" s="158" t="s">
        <v>124</v>
      </c>
      <c r="AT134" s="158" t="s">
        <v>120</v>
      </c>
      <c r="AU134" s="158" t="s">
        <v>125</v>
      </c>
      <c r="AY134" s="13" t="s">
        <v>118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3" t="s">
        <v>125</v>
      </c>
      <c r="BK134" s="160">
        <f t="shared" si="9"/>
        <v>0</v>
      </c>
      <c r="BL134" s="13" t="s">
        <v>124</v>
      </c>
      <c r="BM134" s="158" t="s">
        <v>146</v>
      </c>
    </row>
    <row r="135" spans="2:65" s="1" customFormat="1" ht="24" customHeight="1">
      <c r="B135" s="147"/>
      <c r="C135" s="148" t="s">
        <v>147</v>
      </c>
      <c r="D135" s="148" t="s">
        <v>120</v>
      </c>
      <c r="E135" s="149" t="s">
        <v>148</v>
      </c>
      <c r="F135" s="150" t="s">
        <v>149</v>
      </c>
      <c r="G135" s="151" t="s">
        <v>123</v>
      </c>
      <c r="H135" s="152">
        <v>10.994</v>
      </c>
      <c r="I135" s="153"/>
      <c r="J135" s="152">
        <f t="shared" si="0"/>
        <v>0</v>
      </c>
      <c r="K135" s="150" t="s">
        <v>1</v>
      </c>
      <c r="L135" s="28"/>
      <c r="M135" s="154" t="s">
        <v>1</v>
      </c>
      <c r="N135" s="155" t="s">
        <v>36</v>
      </c>
      <c r="O135" s="51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AR135" s="158" t="s">
        <v>124</v>
      </c>
      <c r="AT135" s="158" t="s">
        <v>120</v>
      </c>
      <c r="AU135" s="158" t="s">
        <v>125</v>
      </c>
      <c r="AY135" s="13" t="s">
        <v>118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3" t="s">
        <v>125</v>
      </c>
      <c r="BK135" s="160">
        <f t="shared" si="9"/>
        <v>0</v>
      </c>
      <c r="BL135" s="13" t="s">
        <v>124</v>
      </c>
      <c r="BM135" s="158" t="s">
        <v>150</v>
      </c>
    </row>
    <row r="136" spans="2:65" s="1" customFormat="1" ht="16.5" customHeight="1">
      <c r="B136" s="147"/>
      <c r="C136" s="148" t="s">
        <v>151</v>
      </c>
      <c r="D136" s="148" t="s">
        <v>120</v>
      </c>
      <c r="E136" s="149" t="s">
        <v>152</v>
      </c>
      <c r="F136" s="150" t="s">
        <v>153</v>
      </c>
      <c r="G136" s="151" t="s">
        <v>123</v>
      </c>
      <c r="H136" s="152">
        <v>10.994</v>
      </c>
      <c r="I136" s="153"/>
      <c r="J136" s="152">
        <f t="shared" si="0"/>
        <v>0</v>
      </c>
      <c r="K136" s="150" t="s">
        <v>1</v>
      </c>
      <c r="L136" s="28"/>
      <c r="M136" s="154" t="s">
        <v>1</v>
      </c>
      <c r="N136" s="155" t="s">
        <v>36</v>
      </c>
      <c r="O136" s="51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AR136" s="158" t="s">
        <v>124</v>
      </c>
      <c r="AT136" s="158" t="s">
        <v>120</v>
      </c>
      <c r="AU136" s="158" t="s">
        <v>125</v>
      </c>
      <c r="AY136" s="13" t="s">
        <v>118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3" t="s">
        <v>125</v>
      </c>
      <c r="BK136" s="160">
        <f t="shared" si="9"/>
        <v>0</v>
      </c>
      <c r="BL136" s="13" t="s">
        <v>124</v>
      </c>
      <c r="BM136" s="158" t="s">
        <v>154</v>
      </c>
    </row>
    <row r="137" spans="2:65" s="1" customFormat="1" ht="24" customHeight="1">
      <c r="B137" s="147"/>
      <c r="C137" s="148" t="s">
        <v>155</v>
      </c>
      <c r="D137" s="148" t="s">
        <v>120</v>
      </c>
      <c r="E137" s="149" t="s">
        <v>156</v>
      </c>
      <c r="F137" s="150" t="s">
        <v>157</v>
      </c>
      <c r="G137" s="151" t="s">
        <v>158</v>
      </c>
      <c r="H137" s="152">
        <v>16.491</v>
      </c>
      <c r="I137" s="153"/>
      <c r="J137" s="152">
        <f t="shared" si="0"/>
        <v>0</v>
      </c>
      <c r="K137" s="150" t="s">
        <v>1</v>
      </c>
      <c r="L137" s="28"/>
      <c r="M137" s="154" t="s">
        <v>1</v>
      </c>
      <c r="N137" s="155" t="s">
        <v>36</v>
      </c>
      <c r="O137" s="51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AR137" s="158" t="s">
        <v>124</v>
      </c>
      <c r="AT137" s="158" t="s">
        <v>120</v>
      </c>
      <c r="AU137" s="158" t="s">
        <v>125</v>
      </c>
      <c r="AY137" s="13" t="s">
        <v>118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3" t="s">
        <v>125</v>
      </c>
      <c r="BK137" s="160">
        <f t="shared" si="9"/>
        <v>0</v>
      </c>
      <c r="BL137" s="13" t="s">
        <v>124</v>
      </c>
      <c r="BM137" s="158" t="s">
        <v>159</v>
      </c>
    </row>
    <row r="138" spans="2:65" s="1" customFormat="1" ht="24" customHeight="1">
      <c r="B138" s="147"/>
      <c r="C138" s="148" t="s">
        <v>160</v>
      </c>
      <c r="D138" s="148" t="s">
        <v>120</v>
      </c>
      <c r="E138" s="149" t="s">
        <v>161</v>
      </c>
      <c r="F138" s="150" t="s">
        <v>162</v>
      </c>
      <c r="G138" s="151" t="s">
        <v>123</v>
      </c>
      <c r="H138" s="152">
        <v>10.994</v>
      </c>
      <c r="I138" s="153"/>
      <c r="J138" s="152">
        <f t="shared" si="0"/>
        <v>0</v>
      </c>
      <c r="K138" s="150" t="s">
        <v>1</v>
      </c>
      <c r="L138" s="28"/>
      <c r="M138" s="154" t="s">
        <v>1</v>
      </c>
      <c r="N138" s="155" t="s">
        <v>36</v>
      </c>
      <c r="O138" s="51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AR138" s="158" t="s">
        <v>124</v>
      </c>
      <c r="AT138" s="158" t="s">
        <v>120</v>
      </c>
      <c r="AU138" s="158" t="s">
        <v>125</v>
      </c>
      <c r="AY138" s="13" t="s">
        <v>118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3" t="s">
        <v>125</v>
      </c>
      <c r="BK138" s="160">
        <f t="shared" si="9"/>
        <v>0</v>
      </c>
      <c r="BL138" s="13" t="s">
        <v>124</v>
      </c>
      <c r="BM138" s="158" t="s">
        <v>163</v>
      </c>
    </row>
    <row r="139" spans="2:65" s="1" customFormat="1" ht="24" customHeight="1">
      <c r="B139" s="147"/>
      <c r="C139" s="148" t="s">
        <v>164</v>
      </c>
      <c r="D139" s="148" t="s">
        <v>120</v>
      </c>
      <c r="E139" s="149" t="s">
        <v>165</v>
      </c>
      <c r="F139" s="150" t="s">
        <v>166</v>
      </c>
      <c r="G139" s="151" t="s">
        <v>123</v>
      </c>
      <c r="H139" s="152">
        <v>7.6950000000000003</v>
      </c>
      <c r="I139" s="153"/>
      <c r="J139" s="152">
        <f t="shared" si="0"/>
        <v>0</v>
      </c>
      <c r="K139" s="150" t="s">
        <v>1</v>
      </c>
      <c r="L139" s="28"/>
      <c r="M139" s="154" t="s">
        <v>1</v>
      </c>
      <c r="N139" s="155" t="s">
        <v>36</v>
      </c>
      <c r="O139" s="51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AR139" s="158" t="s">
        <v>124</v>
      </c>
      <c r="AT139" s="158" t="s">
        <v>120</v>
      </c>
      <c r="AU139" s="158" t="s">
        <v>125</v>
      </c>
      <c r="AY139" s="13" t="s">
        <v>118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3" t="s">
        <v>125</v>
      </c>
      <c r="BK139" s="160">
        <f t="shared" si="9"/>
        <v>0</v>
      </c>
      <c r="BL139" s="13" t="s">
        <v>124</v>
      </c>
      <c r="BM139" s="158" t="s">
        <v>167</v>
      </c>
    </row>
    <row r="140" spans="2:65" s="1" customFormat="1" ht="24" customHeight="1">
      <c r="B140" s="147"/>
      <c r="C140" s="148" t="s">
        <v>168</v>
      </c>
      <c r="D140" s="148" t="s">
        <v>120</v>
      </c>
      <c r="E140" s="149" t="s">
        <v>169</v>
      </c>
      <c r="F140" s="150" t="s">
        <v>170</v>
      </c>
      <c r="G140" s="151" t="s">
        <v>123</v>
      </c>
      <c r="H140" s="152">
        <v>7.6950000000000003</v>
      </c>
      <c r="I140" s="153"/>
      <c r="J140" s="152">
        <f t="shared" si="0"/>
        <v>0</v>
      </c>
      <c r="K140" s="150" t="s">
        <v>1</v>
      </c>
      <c r="L140" s="28"/>
      <c r="M140" s="154" t="s">
        <v>1</v>
      </c>
      <c r="N140" s="155" t="s">
        <v>36</v>
      </c>
      <c r="O140" s="51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AR140" s="158" t="s">
        <v>124</v>
      </c>
      <c r="AT140" s="158" t="s">
        <v>120</v>
      </c>
      <c r="AU140" s="158" t="s">
        <v>125</v>
      </c>
      <c r="AY140" s="13" t="s">
        <v>118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3" t="s">
        <v>125</v>
      </c>
      <c r="BK140" s="160">
        <f t="shared" si="9"/>
        <v>0</v>
      </c>
      <c r="BL140" s="13" t="s">
        <v>124</v>
      </c>
      <c r="BM140" s="158" t="s">
        <v>171</v>
      </c>
    </row>
    <row r="141" spans="2:65" s="1" customFormat="1" ht="16.5" customHeight="1">
      <c r="B141" s="147"/>
      <c r="C141" s="161" t="s">
        <v>172</v>
      </c>
      <c r="D141" s="161" t="s">
        <v>173</v>
      </c>
      <c r="E141" s="162" t="s">
        <v>174</v>
      </c>
      <c r="F141" s="163" t="s">
        <v>175</v>
      </c>
      <c r="G141" s="164" t="s">
        <v>123</v>
      </c>
      <c r="H141" s="165">
        <v>3.298</v>
      </c>
      <c r="I141" s="166"/>
      <c r="J141" s="165">
        <f t="shared" si="0"/>
        <v>0</v>
      </c>
      <c r="K141" s="163" t="s">
        <v>1</v>
      </c>
      <c r="L141" s="167"/>
      <c r="M141" s="168" t="s">
        <v>1</v>
      </c>
      <c r="N141" s="169" t="s">
        <v>36</v>
      </c>
      <c r="O141" s="51"/>
      <c r="P141" s="156">
        <f t="shared" si="1"/>
        <v>0</v>
      </c>
      <c r="Q141" s="156">
        <v>1.67</v>
      </c>
      <c r="R141" s="156">
        <f t="shared" si="2"/>
        <v>5.5076599999999996</v>
      </c>
      <c r="S141" s="156">
        <v>0</v>
      </c>
      <c r="T141" s="157">
        <f t="shared" si="3"/>
        <v>0</v>
      </c>
      <c r="AR141" s="158" t="s">
        <v>151</v>
      </c>
      <c r="AT141" s="158" t="s">
        <v>173</v>
      </c>
      <c r="AU141" s="158" t="s">
        <v>125</v>
      </c>
      <c r="AY141" s="13" t="s">
        <v>118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3" t="s">
        <v>125</v>
      </c>
      <c r="BK141" s="160">
        <f t="shared" si="9"/>
        <v>0</v>
      </c>
      <c r="BL141" s="13" t="s">
        <v>124</v>
      </c>
      <c r="BM141" s="158" t="s">
        <v>176</v>
      </c>
    </row>
    <row r="142" spans="2:65" s="11" customFormat="1" ht="22.75" customHeight="1">
      <c r="B142" s="134"/>
      <c r="D142" s="135" t="s">
        <v>69</v>
      </c>
      <c r="E142" s="145" t="s">
        <v>151</v>
      </c>
      <c r="F142" s="145" t="s">
        <v>177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SUM(P143:P145)</f>
        <v>0</v>
      </c>
      <c r="Q142" s="140"/>
      <c r="R142" s="141">
        <f>SUM(R143:R145)</f>
        <v>1.3874870799999998E-2</v>
      </c>
      <c r="S142" s="140"/>
      <c r="T142" s="142">
        <f>SUM(T143:T145)</f>
        <v>0</v>
      </c>
      <c r="AR142" s="135" t="s">
        <v>78</v>
      </c>
      <c r="AT142" s="143" t="s">
        <v>69</v>
      </c>
      <c r="AU142" s="143" t="s">
        <v>78</v>
      </c>
      <c r="AY142" s="135" t="s">
        <v>118</v>
      </c>
      <c r="BK142" s="144">
        <f>SUM(BK143:BK145)</f>
        <v>0</v>
      </c>
    </row>
    <row r="143" spans="2:65" s="1" customFormat="1" ht="24" customHeight="1">
      <c r="B143" s="147"/>
      <c r="C143" s="148" t="s">
        <v>178</v>
      </c>
      <c r="D143" s="148" t="s">
        <v>120</v>
      </c>
      <c r="E143" s="149" t="s">
        <v>179</v>
      </c>
      <c r="F143" s="150" t="s">
        <v>180</v>
      </c>
      <c r="G143" s="151" t="s">
        <v>181</v>
      </c>
      <c r="H143" s="152">
        <v>37.9</v>
      </c>
      <c r="I143" s="153"/>
      <c r="J143" s="152">
        <f>ROUND(I143*H143,3)</f>
        <v>0</v>
      </c>
      <c r="K143" s="150" t="s">
        <v>182</v>
      </c>
      <c r="L143" s="28"/>
      <c r="M143" s="154" t="s">
        <v>1</v>
      </c>
      <c r="N143" s="155" t="s">
        <v>36</v>
      </c>
      <c r="O143" s="51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58" t="s">
        <v>124</v>
      </c>
      <c r="AT143" s="158" t="s">
        <v>120</v>
      </c>
      <c r="AU143" s="158" t="s">
        <v>125</v>
      </c>
      <c r="AY143" s="13" t="s">
        <v>118</v>
      </c>
      <c r="BE143" s="159">
        <f>IF(N143="základná",J143,0)</f>
        <v>0</v>
      </c>
      <c r="BF143" s="159">
        <f>IF(N143="znížená",J143,0)</f>
        <v>0</v>
      </c>
      <c r="BG143" s="159">
        <f>IF(N143="zákl. prenesená",J143,0)</f>
        <v>0</v>
      </c>
      <c r="BH143" s="159">
        <f>IF(N143="zníž. prenesená",J143,0)</f>
        <v>0</v>
      </c>
      <c r="BI143" s="159">
        <f>IF(N143="nulová",J143,0)</f>
        <v>0</v>
      </c>
      <c r="BJ143" s="13" t="s">
        <v>125</v>
      </c>
      <c r="BK143" s="160">
        <f>ROUND(I143*H143,3)</f>
        <v>0</v>
      </c>
      <c r="BL143" s="13" t="s">
        <v>124</v>
      </c>
      <c r="BM143" s="158" t="s">
        <v>183</v>
      </c>
    </row>
    <row r="144" spans="2:65" s="1" customFormat="1" ht="16.5" customHeight="1">
      <c r="B144" s="147"/>
      <c r="C144" s="161" t="s">
        <v>184</v>
      </c>
      <c r="D144" s="161" t="s">
        <v>173</v>
      </c>
      <c r="E144" s="162" t="s">
        <v>185</v>
      </c>
      <c r="F144" s="163" t="s">
        <v>186</v>
      </c>
      <c r="G144" s="164" t="s">
        <v>181</v>
      </c>
      <c r="H144" s="165">
        <v>37.9</v>
      </c>
      <c r="I144" s="166"/>
      <c r="J144" s="165">
        <f>ROUND(I144*H144,3)</f>
        <v>0</v>
      </c>
      <c r="K144" s="163" t="s">
        <v>182</v>
      </c>
      <c r="L144" s="167"/>
      <c r="M144" s="168" t="s">
        <v>1</v>
      </c>
      <c r="N144" s="169" t="s">
        <v>36</v>
      </c>
      <c r="O144" s="51"/>
      <c r="P144" s="156">
        <f>O144*H144</f>
        <v>0</v>
      </c>
      <c r="Q144" s="156">
        <v>2.7999999999999998E-4</v>
      </c>
      <c r="R144" s="156">
        <f>Q144*H144</f>
        <v>1.0611999999999998E-2</v>
      </c>
      <c r="S144" s="156">
        <v>0</v>
      </c>
      <c r="T144" s="157">
        <f>S144*H144</f>
        <v>0</v>
      </c>
      <c r="AR144" s="158" t="s">
        <v>151</v>
      </c>
      <c r="AT144" s="158" t="s">
        <v>173</v>
      </c>
      <c r="AU144" s="158" t="s">
        <v>125</v>
      </c>
      <c r="AY144" s="13" t="s">
        <v>118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3" t="s">
        <v>125</v>
      </c>
      <c r="BK144" s="160">
        <f>ROUND(I144*H144,3)</f>
        <v>0</v>
      </c>
      <c r="BL144" s="13" t="s">
        <v>124</v>
      </c>
      <c r="BM144" s="158" t="s">
        <v>187</v>
      </c>
    </row>
    <row r="145" spans="2:65" s="1" customFormat="1" ht="16.5" customHeight="1">
      <c r="B145" s="147"/>
      <c r="C145" s="148" t="s">
        <v>188</v>
      </c>
      <c r="D145" s="148" t="s">
        <v>120</v>
      </c>
      <c r="E145" s="149" t="s">
        <v>189</v>
      </c>
      <c r="F145" s="150" t="s">
        <v>190</v>
      </c>
      <c r="G145" s="151" t="s">
        <v>181</v>
      </c>
      <c r="H145" s="152">
        <v>36.645000000000003</v>
      </c>
      <c r="I145" s="153"/>
      <c r="J145" s="152">
        <f>ROUND(I145*H145,3)</f>
        <v>0</v>
      </c>
      <c r="K145" s="150" t="s">
        <v>1</v>
      </c>
      <c r="L145" s="28"/>
      <c r="M145" s="154" t="s">
        <v>1</v>
      </c>
      <c r="N145" s="155" t="s">
        <v>36</v>
      </c>
      <c r="O145" s="51"/>
      <c r="P145" s="156">
        <f>O145*H145</f>
        <v>0</v>
      </c>
      <c r="Q145" s="156">
        <v>8.9040000000000001E-5</v>
      </c>
      <c r="R145" s="156">
        <f>Q145*H145</f>
        <v>3.2628708000000005E-3</v>
      </c>
      <c r="S145" s="156">
        <v>0</v>
      </c>
      <c r="T145" s="157">
        <f>S145*H145</f>
        <v>0</v>
      </c>
      <c r="AR145" s="158" t="s">
        <v>124</v>
      </c>
      <c r="AT145" s="158" t="s">
        <v>120</v>
      </c>
      <c r="AU145" s="158" t="s">
        <v>125</v>
      </c>
      <c r="AY145" s="13" t="s">
        <v>118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3" t="s">
        <v>125</v>
      </c>
      <c r="BK145" s="160">
        <f>ROUND(I145*H145,3)</f>
        <v>0</v>
      </c>
      <c r="BL145" s="13" t="s">
        <v>124</v>
      </c>
      <c r="BM145" s="158" t="s">
        <v>191</v>
      </c>
    </row>
    <row r="146" spans="2:65" s="11" customFormat="1" ht="22.75" customHeight="1">
      <c r="B146" s="134"/>
      <c r="D146" s="135" t="s">
        <v>69</v>
      </c>
      <c r="E146" s="145" t="s">
        <v>192</v>
      </c>
      <c r="F146" s="145" t="s">
        <v>193</v>
      </c>
      <c r="I146" s="137"/>
      <c r="J146" s="146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</v>
      </c>
      <c r="S146" s="140"/>
      <c r="T146" s="142">
        <f>T147</f>
        <v>0</v>
      </c>
      <c r="AR146" s="135" t="s">
        <v>78</v>
      </c>
      <c r="AT146" s="143" t="s">
        <v>69</v>
      </c>
      <c r="AU146" s="143" t="s">
        <v>78</v>
      </c>
      <c r="AY146" s="135" t="s">
        <v>118</v>
      </c>
      <c r="BK146" s="144">
        <f>BK147</f>
        <v>0</v>
      </c>
    </row>
    <row r="147" spans="2:65" s="1" customFormat="1" ht="24" customHeight="1">
      <c r="B147" s="147"/>
      <c r="C147" s="148" t="s">
        <v>194</v>
      </c>
      <c r="D147" s="148" t="s">
        <v>120</v>
      </c>
      <c r="E147" s="149" t="s">
        <v>195</v>
      </c>
      <c r="F147" s="150" t="s">
        <v>196</v>
      </c>
      <c r="G147" s="151" t="s">
        <v>158</v>
      </c>
      <c r="H147" s="152">
        <v>1.4999999999999999E-2</v>
      </c>
      <c r="I147" s="153"/>
      <c r="J147" s="152">
        <f>ROUND(I147*H147,3)</f>
        <v>0</v>
      </c>
      <c r="K147" s="150" t="s">
        <v>1</v>
      </c>
      <c r="L147" s="28"/>
      <c r="M147" s="154" t="s">
        <v>1</v>
      </c>
      <c r="N147" s="155" t="s">
        <v>36</v>
      </c>
      <c r="O147" s="51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AR147" s="158" t="s">
        <v>124</v>
      </c>
      <c r="AT147" s="158" t="s">
        <v>120</v>
      </c>
      <c r="AU147" s="158" t="s">
        <v>125</v>
      </c>
      <c r="AY147" s="13" t="s">
        <v>118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3" t="s">
        <v>125</v>
      </c>
      <c r="BK147" s="160">
        <f>ROUND(I147*H147,3)</f>
        <v>0</v>
      </c>
      <c r="BL147" s="13" t="s">
        <v>124</v>
      </c>
      <c r="BM147" s="158" t="s">
        <v>197</v>
      </c>
    </row>
    <row r="148" spans="2:65" s="11" customFormat="1" ht="26" customHeight="1">
      <c r="B148" s="134"/>
      <c r="D148" s="135" t="s">
        <v>69</v>
      </c>
      <c r="E148" s="136" t="s">
        <v>198</v>
      </c>
      <c r="F148" s="136" t="s">
        <v>199</v>
      </c>
      <c r="I148" s="137"/>
      <c r="J148" s="138">
        <f>BK148</f>
        <v>0</v>
      </c>
      <c r="L148" s="134"/>
      <c r="M148" s="139"/>
      <c r="N148" s="140"/>
      <c r="O148" s="140"/>
      <c r="P148" s="141">
        <f>P149</f>
        <v>0</v>
      </c>
      <c r="Q148" s="140"/>
      <c r="R148" s="141">
        <f>R149</f>
        <v>1.6755288E-2</v>
      </c>
      <c r="S148" s="140"/>
      <c r="T148" s="142">
        <f>T149</f>
        <v>9.16545E-2</v>
      </c>
      <c r="AR148" s="135" t="s">
        <v>125</v>
      </c>
      <c r="AT148" s="143" t="s">
        <v>69</v>
      </c>
      <c r="AU148" s="143" t="s">
        <v>70</v>
      </c>
      <c r="AY148" s="135" t="s">
        <v>118</v>
      </c>
      <c r="BK148" s="144">
        <f>BK149</f>
        <v>0</v>
      </c>
    </row>
    <row r="149" spans="2:65" s="11" customFormat="1" ht="22.75" customHeight="1">
      <c r="B149" s="134"/>
      <c r="D149" s="135" t="s">
        <v>69</v>
      </c>
      <c r="E149" s="145" t="s">
        <v>200</v>
      </c>
      <c r="F149" s="145" t="s">
        <v>201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SUM(P150:P159)</f>
        <v>0</v>
      </c>
      <c r="Q149" s="140"/>
      <c r="R149" s="141">
        <f>SUM(R150:R159)</f>
        <v>1.6755288E-2</v>
      </c>
      <c r="S149" s="140"/>
      <c r="T149" s="142">
        <f>SUM(T150:T159)</f>
        <v>9.16545E-2</v>
      </c>
      <c r="AR149" s="135" t="s">
        <v>125</v>
      </c>
      <c r="AT149" s="143" t="s">
        <v>69</v>
      </c>
      <c r="AU149" s="143" t="s">
        <v>78</v>
      </c>
      <c r="AY149" s="135" t="s">
        <v>118</v>
      </c>
      <c r="BK149" s="144">
        <f>SUM(BK150:BK159)</f>
        <v>0</v>
      </c>
    </row>
    <row r="150" spans="2:65" s="1" customFormat="1" ht="24" customHeight="1">
      <c r="B150" s="147"/>
      <c r="C150" s="148" t="s">
        <v>202</v>
      </c>
      <c r="D150" s="148" t="s">
        <v>120</v>
      </c>
      <c r="E150" s="149" t="s">
        <v>203</v>
      </c>
      <c r="F150" s="150" t="s">
        <v>204</v>
      </c>
      <c r="G150" s="151" t="s">
        <v>181</v>
      </c>
      <c r="H150" s="152">
        <v>2.835</v>
      </c>
      <c r="I150" s="153"/>
      <c r="J150" s="152">
        <f t="shared" ref="J150:J159" si="10">ROUND(I150*H150,3)</f>
        <v>0</v>
      </c>
      <c r="K150" s="150" t="s">
        <v>205</v>
      </c>
      <c r="L150" s="28"/>
      <c r="M150" s="154" t="s">
        <v>1</v>
      </c>
      <c r="N150" s="155" t="s">
        <v>36</v>
      </c>
      <c r="O150" s="51"/>
      <c r="P150" s="156">
        <f t="shared" ref="P150:P159" si="11">O150*H150</f>
        <v>0</v>
      </c>
      <c r="Q150" s="156">
        <v>3.6000000000000002E-4</v>
      </c>
      <c r="R150" s="156">
        <f t="shared" ref="R150:R159" si="12">Q150*H150</f>
        <v>1.0206E-3</v>
      </c>
      <c r="S150" s="156">
        <v>0</v>
      </c>
      <c r="T150" s="157">
        <f t="shared" ref="T150:T159" si="13">S150*H150</f>
        <v>0</v>
      </c>
      <c r="AR150" s="158" t="s">
        <v>188</v>
      </c>
      <c r="AT150" s="158" t="s">
        <v>120</v>
      </c>
      <c r="AU150" s="158" t="s">
        <v>125</v>
      </c>
      <c r="AY150" s="13" t="s">
        <v>118</v>
      </c>
      <c r="BE150" s="159">
        <f t="shared" ref="BE150:BE159" si="14">IF(N150="základná",J150,0)</f>
        <v>0</v>
      </c>
      <c r="BF150" s="159">
        <f t="shared" ref="BF150:BF159" si="15">IF(N150="znížená",J150,0)</f>
        <v>0</v>
      </c>
      <c r="BG150" s="159">
        <f t="shared" ref="BG150:BG159" si="16">IF(N150="zákl. prenesená",J150,0)</f>
        <v>0</v>
      </c>
      <c r="BH150" s="159">
        <f t="shared" ref="BH150:BH159" si="17">IF(N150="zníž. prenesená",J150,0)</f>
        <v>0</v>
      </c>
      <c r="BI150" s="159">
        <f t="shared" ref="BI150:BI159" si="18">IF(N150="nulová",J150,0)</f>
        <v>0</v>
      </c>
      <c r="BJ150" s="13" t="s">
        <v>125</v>
      </c>
      <c r="BK150" s="160">
        <f t="shared" ref="BK150:BK159" si="19">ROUND(I150*H150,3)</f>
        <v>0</v>
      </c>
      <c r="BL150" s="13" t="s">
        <v>188</v>
      </c>
      <c r="BM150" s="158" t="s">
        <v>206</v>
      </c>
    </row>
    <row r="151" spans="2:65" s="1" customFormat="1" ht="24" customHeight="1">
      <c r="B151" s="147"/>
      <c r="C151" s="148" t="s">
        <v>207</v>
      </c>
      <c r="D151" s="148" t="s">
        <v>120</v>
      </c>
      <c r="E151" s="149" t="s">
        <v>208</v>
      </c>
      <c r="F151" s="150" t="s">
        <v>209</v>
      </c>
      <c r="G151" s="151" t="s">
        <v>181</v>
      </c>
      <c r="H151" s="152">
        <v>42.63</v>
      </c>
      <c r="I151" s="153"/>
      <c r="J151" s="152">
        <f t="shared" si="10"/>
        <v>0</v>
      </c>
      <c r="K151" s="150" t="s">
        <v>205</v>
      </c>
      <c r="L151" s="28"/>
      <c r="M151" s="154" t="s">
        <v>1</v>
      </c>
      <c r="N151" s="155" t="s">
        <v>36</v>
      </c>
      <c r="O151" s="51"/>
      <c r="P151" s="156">
        <f t="shared" si="11"/>
        <v>0</v>
      </c>
      <c r="Q151" s="156">
        <v>1.1E-4</v>
      </c>
      <c r="R151" s="156">
        <f t="shared" si="12"/>
        <v>4.6893000000000004E-3</v>
      </c>
      <c r="S151" s="156">
        <v>2.15E-3</v>
      </c>
      <c r="T151" s="157">
        <f t="shared" si="13"/>
        <v>9.16545E-2</v>
      </c>
      <c r="AR151" s="158" t="s">
        <v>188</v>
      </c>
      <c r="AT151" s="158" t="s">
        <v>120</v>
      </c>
      <c r="AU151" s="158" t="s">
        <v>125</v>
      </c>
      <c r="AY151" s="13" t="s">
        <v>118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3" t="s">
        <v>125</v>
      </c>
      <c r="BK151" s="160">
        <f t="shared" si="19"/>
        <v>0</v>
      </c>
      <c r="BL151" s="13" t="s">
        <v>188</v>
      </c>
      <c r="BM151" s="158" t="s">
        <v>210</v>
      </c>
    </row>
    <row r="152" spans="2:65" s="1" customFormat="1" ht="24" customHeight="1">
      <c r="B152" s="147"/>
      <c r="C152" s="148" t="s">
        <v>211</v>
      </c>
      <c r="D152" s="148" t="s">
        <v>120</v>
      </c>
      <c r="E152" s="149" t="s">
        <v>212</v>
      </c>
      <c r="F152" s="150" t="s">
        <v>213</v>
      </c>
      <c r="G152" s="151" t="s">
        <v>181</v>
      </c>
      <c r="H152" s="152">
        <v>0.5</v>
      </c>
      <c r="I152" s="153"/>
      <c r="J152" s="152">
        <f t="shared" si="10"/>
        <v>0</v>
      </c>
      <c r="K152" s="150" t="s">
        <v>1</v>
      </c>
      <c r="L152" s="28"/>
      <c r="M152" s="154" t="s">
        <v>1</v>
      </c>
      <c r="N152" s="155" t="s">
        <v>36</v>
      </c>
      <c r="O152" s="51"/>
      <c r="P152" s="156">
        <f t="shared" si="11"/>
        <v>0</v>
      </c>
      <c r="Q152" s="156">
        <v>3.0107760000000002E-3</v>
      </c>
      <c r="R152" s="156">
        <f t="shared" si="12"/>
        <v>1.5053880000000001E-3</v>
      </c>
      <c r="S152" s="156">
        <v>0</v>
      </c>
      <c r="T152" s="157">
        <f t="shared" si="13"/>
        <v>0</v>
      </c>
      <c r="AR152" s="158" t="s">
        <v>188</v>
      </c>
      <c r="AT152" s="158" t="s">
        <v>120</v>
      </c>
      <c r="AU152" s="158" t="s">
        <v>125</v>
      </c>
      <c r="AY152" s="13" t="s">
        <v>118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3" t="s">
        <v>125</v>
      </c>
      <c r="BK152" s="160">
        <f t="shared" si="19"/>
        <v>0</v>
      </c>
      <c r="BL152" s="13" t="s">
        <v>188</v>
      </c>
      <c r="BM152" s="158" t="s">
        <v>214</v>
      </c>
    </row>
    <row r="153" spans="2:65" s="1" customFormat="1" ht="24" customHeight="1">
      <c r="B153" s="147"/>
      <c r="C153" s="148" t="s">
        <v>7</v>
      </c>
      <c r="D153" s="148" t="s">
        <v>120</v>
      </c>
      <c r="E153" s="149" t="s">
        <v>215</v>
      </c>
      <c r="F153" s="150" t="s">
        <v>216</v>
      </c>
      <c r="G153" s="151" t="s">
        <v>217</v>
      </c>
      <c r="H153" s="152">
        <v>1</v>
      </c>
      <c r="I153" s="153"/>
      <c r="J153" s="152">
        <f t="shared" si="10"/>
        <v>0</v>
      </c>
      <c r="K153" s="150" t="s">
        <v>205</v>
      </c>
      <c r="L153" s="28"/>
      <c r="M153" s="154" t="s">
        <v>1</v>
      </c>
      <c r="N153" s="155" t="s">
        <v>36</v>
      </c>
      <c r="O153" s="51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AR153" s="158" t="s">
        <v>188</v>
      </c>
      <c r="AT153" s="158" t="s">
        <v>120</v>
      </c>
      <c r="AU153" s="158" t="s">
        <v>125</v>
      </c>
      <c r="AY153" s="13" t="s">
        <v>118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3" t="s">
        <v>125</v>
      </c>
      <c r="BK153" s="160">
        <f t="shared" si="19"/>
        <v>0</v>
      </c>
      <c r="BL153" s="13" t="s">
        <v>188</v>
      </c>
      <c r="BM153" s="158" t="s">
        <v>218</v>
      </c>
    </row>
    <row r="154" spans="2:65" s="1" customFormat="1" ht="36" customHeight="1">
      <c r="B154" s="147"/>
      <c r="C154" s="161" t="s">
        <v>219</v>
      </c>
      <c r="D154" s="161" t="s">
        <v>173</v>
      </c>
      <c r="E154" s="162" t="s">
        <v>220</v>
      </c>
      <c r="F154" s="163" t="s">
        <v>221</v>
      </c>
      <c r="G154" s="164" t="s">
        <v>217</v>
      </c>
      <c r="H154" s="165">
        <v>1</v>
      </c>
      <c r="I154" s="166"/>
      <c r="J154" s="165">
        <f t="shared" si="10"/>
        <v>0</v>
      </c>
      <c r="K154" s="163" t="s">
        <v>205</v>
      </c>
      <c r="L154" s="167"/>
      <c r="M154" s="168" t="s">
        <v>1</v>
      </c>
      <c r="N154" s="169" t="s">
        <v>36</v>
      </c>
      <c r="O154" s="51"/>
      <c r="P154" s="156">
        <f t="shared" si="11"/>
        <v>0</v>
      </c>
      <c r="Q154" s="156">
        <v>5.4799999999999996E-3</v>
      </c>
      <c r="R154" s="156">
        <f t="shared" si="12"/>
        <v>5.4799999999999996E-3</v>
      </c>
      <c r="S154" s="156">
        <v>0</v>
      </c>
      <c r="T154" s="157">
        <f t="shared" si="13"/>
        <v>0</v>
      </c>
      <c r="AR154" s="158" t="s">
        <v>222</v>
      </c>
      <c r="AT154" s="158" t="s">
        <v>173</v>
      </c>
      <c r="AU154" s="158" t="s">
        <v>125</v>
      </c>
      <c r="AY154" s="13" t="s">
        <v>118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3" t="s">
        <v>125</v>
      </c>
      <c r="BK154" s="160">
        <f t="shared" si="19"/>
        <v>0</v>
      </c>
      <c r="BL154" s="13" t="s">
        <v>188</v>
      </c>
      <c r="BM154" s="158" t="s">
        <v>223</v>
      </c>
    </row>
    <row r="155" spans="2:65" s="1" customFormat="1" ht="36" customHeight="1">
      <c r="B155" s="147"/>
      <c r="C155" s="148" t="s">
        <v>224</v>
      </c>
      <c r="D155" s="148" t="s">
        <v>120</v>
      </c>
      <c r="E155" s="149" t="s">
        <v>225</v>
      </c>
      <c r="F155" s="150" t="s">
        <v>226</v>
      </c>
      <c r="G155" s="151" t="s">
        <v>217</v>
      </c>
      <c r="H155" s="152">
        <v>1</v>
      </c>
      <c r="I155" s="153"/>
      <c r="J155" s="152">
        <f t="shared" si="10"/>
        <v>0</v>
      </c>
      <c r="K155" s="150" t="s">
        <v>205</v>
      </c>
      <c r="L155" s="28"/>
      <c r="M155" s="154" t="s">
        <v>1</v>
      </c>
      <c r="N155" s="155" t="s">
        <v>36</v>
      </c>
      <c r="O155" s="51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AR155" s="158" t="s">
        <v>188</v>
      </c>
      <c r="AT155" s="158" t="s">
        <v>120</v>
      </c>
      <c r="AU155" s="158" t="s">
        <v>125</v>
      </c>
      <c r="AY155" s="13" t="s">
        <v>118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3" t="s">
        <v>125</v>
      </c>
      <c r="BK155" s="160">
        <f t="shared" si="19"/>
        <v>0</v>
      </c>
      <c r="BL155" s="13" t="s">
        <v>188</v>
      </c>
      <c r="BM155" s="158" t="s">
        <v>227</v>
      </c>
    </row>
    <row r="156" spans="2:65" s="1" customFormat="1" ht="24" customHeight="1">
      <c r="B156" s="147"/>
      <c r="C156" s="161" t="s">
        <v>228</v>
      </c>
      <c r="D156" s="161" t="s">
        <v>173</v>
      </c>
      <c r="E156" s="162" t="s">
        <v>229</v>
      </c>
      <c r="F156" s="163" t="s">
        <v>230</v>
      </c>
      <c r="G156" s="164" t="s">
        <v>217</v>
      </c>
      <c r="H156" s="165">
        <v>1</v>
      </c>
      <c r="I156" s="166"/>
      <c r="J156" s="165">
        <f t="shared" si="10"/>
        <v>0</v>
      </c>
      <c r="K156" s="163" t="s">
        <v>205</v>
      </c>
      <c r="L156" s="167"/>
      <c r="M156" s="168" t="s">
        <v>1</v>
      </c>
      <c r="N156" s="169" t="s">
        <v>36</v>
      </c>
      <c r="O156" s="51"/>
      <c r="P156" s="156">
        <f t="shared" si="11"/>
        <v>0</v>
      </c>
      <c r="Q156" s="156">
        <v>3.63E-3</v>
      </c>
      <c r="R156" s="156">
        <f t="shared" si="12"/>
        <v>3.63E-3</v>
      </c>
      <c r="S156" s="156">
        <v>0</v>
      </c>
      <c r="T156" s="157">
        <f t="shared" si="13"/>
        <v>0</v>
      </c>
      <c r="AR156" s="158" t="s">
        <v>222</v>
      </c>
      <c r="AT156" s="158" t="s">
        <v>173</v>
      </c>
      <c r="AU156" s="158" t="s">
        <v>125</v>
      </c>
      <c r="AY156" s="13" t="s">
        <v>118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3" t="s">
        <v>125</v>
      </c>
      <c r="BK156" s="160">
        <f t="shared" si="19"/>
        <v>0</v>
      </c>
      <c r="BL156" s="13" t="s">
        <v>188</v>
      </c>
      <c r="BM156" s="158" t="s">
        <v>231</v>
      </c>
    </row>
    <row r="157" spans="2:65" s="1" customFormat="1" ht="24" customHeight="1">
      <c r="B157" s="147"/>
      <c r="C157" s="148" t="s">
        <v>232</v>
      </c>
      <c r="D157" s="148" t="s">
        <v>120</v>
      </c>
      <c r="E157" s="149" t="s">
        <v>233</v>
      </c>
      <c r="F157" s="150" t="s">
        <v>234</v>
      </c>
      <c r="G157" s="151" t="s">
        <v>217</v>
      </c>
      <c r="H157" s="152">
        <v>1</v>
      </c>
      <c r="I157" s="153"/>
      <c r="J157" s="152">
        <f t="shared" si="10"/>
        <v>0</v>
      </c>
      <c r="K157" s="150" t="s">
        <v>1</v>
      </c>
      <c r="L157" s="28"/>
      <c r="M157" s="154" t="s">
        <v>1</v>
      </c>
      <c r="N157" s="155" t="s">
        <v>36</v>
      </c>
      <c r="O157" s="51"/>
      <c r="P157" s="156">
        <f t="shared" si="11"/>
        <v>0</v>
      </c>
      <c r="Q157" s="156">
        <v>3.0000000000000001E-5</v>
      </c>
      <c r="R157" s="156">
        <f t="shared" si="12"/>
        <v>3.0000000000000001E-5</v>
      </c>
      <c r="S157" s="156">
        <v>0</v>
      </c>
      <c r="T157" s="157">
        <f t="shared" si="13"/>
        <v>0</v>
      </c>
      <c r="AR157" s="158" t="s">
        <v>188</v>
      </c>
      <c r="AT157" s="158" t="s">
        <v>120</v>
      </c>
      <c r="AU157" s="158" t="s">
        <v>125</v>
      </c>
      <c r="AY157" s="13" t="s">
        <v>118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3" t="s">
        <v>125</v>
      </c>
      <c r="BK157" s="160">
        <f t="shared" si="19"/>
        <v>0</v>
      </c>
      <c r="BL157" s="13" t="s">
        <v>188</v>
      </c>
      <c r="BM157" s="158" t="s">
        <v>235</v>
      </c>
    </row>
    <row r="158" spans="2:65" s="1" customFormat="1" ht="16.5" customHeight="1">
      <c r="B158" s="147"/>
      <c r="C158" s="161" t="s">
        <v>236</v>
      </c>
      <c r="D158" s="161" t="s">
        <v>173</v>
      </c>
      <c r="E158" s="162" t="s">
        <v>237</v>
      </c>
      <c r="F158" s="163" t="s">
        <v>238</v>
      </c>
      <c r="G158" s="164" t="s">
        <v>217</v>
      </c>
      <c r="H158" s="165">
        <v>1</v>
      </c>
      <c r="I158" s="166"/>
      <c r="J158" s="165">
        <f t="shared" si="10"/>
        <v>0</v>
      </c>
      <c r="K158" s="163" t="s">
        <v>182</v>
      </c>
      <c r="L158" s="167"/>
      <c r="M158" s="168" t="s">
        <v>1</v>
      </c>
      <c r="N158" s="169" t="s">
        <v>36</v>
      </c>
      <c r="O158" s="51"/>
      <c r="P158" s="156">
        <f t="shared" si="11"/>
        <v>0</v>
      </c>
      <c r="Q158" s="156">
        <v>4.0000000000000002E-4</v>
      </c>
      <c r="R158" s="156">
        <f t="shared" si="12"/>
        <v>4.0000000000000002E-4</v>
      </c>
      <c r="S158" s="156">
        <v>0</v>
      </c>
      <c r="T158" s="157">
        <f t="shared" si="13"/>
        <v>0</v>
      </c>
      <c r="AR158" s="158" t="s">
        <v>222</v>
      </c>
      <c r="AT158" s="158" t="s">
        <v>173</v>
      </c>
      <c r="AU158" s="158" t="s">
        <v>125</v>
      </c>
      <c r="AY158" s="13" t="s">
        <v>118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3" t="s">
        <v>125</v>
      </c>
      <c r="BK158" s="160">
        <f t="shared" si="19"/>
        <v>0</v>
      </c>
      <c r="BL158" s="13" t="s">
        <v>188</v>
      </c>
      <c r="BM158" s="158" t="s">
        <v>239</v>
      </c>
    </row>
    <row r="159" spans="2:65" s="1" customFormat="1" ht="24" customHeight="1">
      <c r="B159" s="147"/>
      <c r="C159" s="148" t="s">
        <v>240</v>
      </c>
      <c r="D159" s="148" t="s">
        <v>120</v>
      </c>
      <c r="E159" s="149" t="s">
        <v>241</v>
      </c>
      <c r="F159" s="150" t="s">
        <v>242</v>
      </c>
      <c r="G159" s="151" t="s">
        <v>243</v>
      </c>
      <c r="H159" s="153"/>
      <c r="I159" s="153"/>
      <c r="J159" s="152">
        <f t="shared" si="10"/>
        <v>0</v>
      </c>
      <c r="K159" s="150" t="s">
        <v>1</v>
      </c>
      <c r="L159" s="28"/>
      <c r="M159" s="154" t="s">
        <v>1</v>
      </c>
      <c r="N159" s="155" t="s">
        <v>36</v>
      </c>
      <c r="O159" s="51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AR159" s="158" t="s">
        <v>188</v>
      </c>
      <c r="AT159" s="158" t="s">
        <v>120</v>
      </c>
      <c r="AU159" s="158" t="s">
        <v>125</v>
      </c>
      <c r="AY159" s="13" t="s">
        <v>118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3" t="s">
        <v>125</v>
      </c>
      <c r="BK159" s="160">
        <f t="shared" si="19"/>
        <v>0</v>
      </c>
      <c r="BL159" s="13" t="s">
        <v>188</v>
      </c>
      <c r="BM159" s="158" t="s">
        <v>244</v>
      </c>
    </row>
    <row r="160" spans="2:65" s="11" customFormat="1" ht="26" customHeight="1">
      <c r="B160" s="134"/>
      <c r="D160" s="135" t="s">
        <v>69</v>
      </c>
      <c r="E160" s="136" t="s">
        <v>173</v>
      </c>
      <c r="F160" s="136" t="s">
        <v>245</v>
      </c>
      <c r="I160" s="137"/>
      <c r="J160" s="138">
        <f>BK160</f>
        <v>0</v>
      </c>
      <c r="L160" s="134"/>
      <c r="M160" s="139"/>
      <c r="N160" s="140"/>
      <c r="O160" s="140"/>
      <c r="P160" s="141">
        <f>P161+P163</f>
        <v>0</v>
      </c>
      <c r="Q160" s="140"/>
      <c r="R160" s="141">
        <f>R161+R163</f>
        <v>7.6954500000000012E-3</v>
      </c>
      <c r="S160" s="140"/>
      <c r="T160" s="142">
        <f>T161+T163</f>
        <v>0</v>
      </c>
      <c r="AR160" s="135" t="s">
        <v>130</v>
      </c>
      <c r="AT160" s="143" t="s">
        <v>69</v>
      </c>
      <c r="AU160" s="143" t="s">
        <v>70</v>
      </c>
      <c r="AY160" s="135" t="s">
        <v>118</v>
      </c>
      <c r="BK160" s="144">
        <f>BK161+BK163</f>
        <v>0</v>
      </c>
    </row>
    <row r="161" spans="2:65" s="11" customFormat="1" ht="22.75" customHeight="1">
      <c r="B161" s="134"/>
      <c r="D161" s="135" t="s">
        <v>69</v>
      </c>
      <c r="E161" s="145" t="s">
        <v>246</v>
      </c>
      <c r="F161" s="145" t="s">
        <v>247</v>
      </c>
      <c r="I161" s="137"/>
      <c r="J161" s="146">
        <f>BK161</f>
        <v>0</v>
      </c>
      <c r="L161" s="134"/>
      <c r="M161" s="139"/>
      <c r="N161" s="140"/>
      <c r="O161" s="140"/>
      <c r="P161" s="141">
        <f>P162</f>
        <v>0</v>
      </c>
      <c r="Q161" s="140"/>
      <c r="R161" s="141">
        <f>R162</f>
        <v>0</v>
      </c>
      <c r="S161" s="140"/>
      <c r="T161" s="142">
        <f>T162</f>
        <v>0</v>
      </c>
      <c r="AR161" s="135" t="s">
        <v>130</v>
      </c>
      <c r="AT161" s="143" t="s">
        <v>69</v>
      </c>
      <c r="AU161" s="143" t="s">
        <v>78</v>
      </c>
      <c r="AY161" s="135" t="s">
        <v>118</v>
      </c>
      <c r="BK161" s="144">
        <f>BK162</f>
        <v>0</v>
      </c>
    </row>
    <row r="162" spans="2:65" s="1" customFormat="1" ht="24" customHeight="1">
      <c r="B162" s="147"/>
      <c r="C162" s="148" t="s">
        <v>248</v>
      </c>
      <c r="D162" s="148" t="s">
        <v>120</v>
      </c>
      <c r="E162" s="149" t="s">
        <v>249</v>
      </c>
      <c r="F162" s="150" t="s">
        <v>250</v>
      </c>
      <c r="G162" s="151" t="s">
        <v>181</v>
      </c>
      <c r="H162" s="152">
        <v>42.63</v>
      </c>
      <c r="I162" s="153"/>
      <c r="J162" s="152">
        <f>ROUND(I162*H162,3)</f>
        <v>0</v>
      </c>
      <c r="K162" s="150" t="s">
        <v>1</v>
      </c>
      <c r="L162" s="28"/>
      <c r="M162" s="154" t="s">
        <v>1</v>
      </c>
      <c r="N162" s="155" t="s">
        <v>36</v>
      </c>
      <c r="O162" s="51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AR162" s="158" t="s">
        <v>251</v>
      </c>
      <c r="AT162" s="158" t="s">
        <v>120</v>
      </c>
      <c r="AU162" s="158" t="s">
        <v>125</v>
      </c>
      <c r="AY162" s="13" t="s">
        <v>118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3" t="s">
        <v>125</v>
      </c>
      <c r="BK162" s="160">
        <f>ROUND(I162*H162,3)</f>
        <v>0</v>
      </c>
      <c r="BL162" s="13" t="s">
        <v>251</v>
      </c>
      <c r="BM162" s="158" t="s">
        <v>252</v>
      </c>
    </row>
    <row r="163" spans="2:65" s="11" customFormat="1" ht="22.75" customHeight="1">
      <c r="B163" s="134"/>
      <c r="D163" s="135" t="s">
        <v>69</v>
      </c>
      <c r="E163" s="145" t="s">
        <v>253</v>
      </c>
      <c r="F163" s="145" t="s">
        <v>254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SUM(P164:P165)</f>
        <v>0</v>
      </c>
      <c r="Q163" s="140"/>
      <c r="R163" s="141">
        <f>SUM(R164:R165)</f>
        <v>7.6954500000000012E-3</v>
      </c>
      <c r="S163" s="140"/>
      <c r="T163" s="142">
        <f>SUM(T164:T165)</f>
        <v>0</v>
      </c>
      <c r="AR163" s="135" t="s">
        <v>130</v>
      </c>
      <c r="AT163" s="143" t="s">
        <v>69</v>
      </c>
      <c r="AU163" s="143" t="s">
        <v>78</v>
      </c>
      <c r="AY163" s="135" t="s">
        <v>118</v>
      </c>
      <c r="BK163" s="144">
        <f>SUM(BK164:BK165)</f>
        <v>0</v>
      </c>
    </row>
    <row r="164" spans="2:65" s="1" customFormat="1" ht="24" customHeight="1">
      <c r="B164" s="147"/>
      <c r="C164" s="148" t="s">
        <v>255</v>
      </c>
      <c r="D164" s="148" t="s">
        <v>120</v>
      </c>
      <c r="E164" s="149" t="s">
        <v>256</v>
      </c>
      <c r="F164" s="150" t="s">
        <v>257</v>
      </c>
      <c r="G164" s="151" t="s">
        <v>181</v>
      </c>
      <c r="H164" s="152">
        <v>36.645000000000003</v>
      </c>
      <c r="I164" s="153"/>
      <c r="J164" s="152">
        <f>ROUND(I164*H164,3)</f>
        <v>0</v>
      </c>
      <c r="K164" s="150" t="s">
        <v>1</v>
      </c>
      <c r="L164" s="28"/>
      <c r="M164" s="154" t="s">
        <v>1</v>
      </c>
      <c r="N164" s="155" t="s">
        <v>36</v>
      </c>
      <c r="O164" s="51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AR164" s="158" t="s">
        <v>251</v>
      </c>
      <c r="AT164" s="158" t="s">
        <v>120</v>
      </c>
      <c r="AU164" s="158" t="s">
        <v>125</v>
      </c>
      <c r="AY164" s="13" t="s">
        <v>118</v>
      </c>
      <c r="BE164" s="159">
        <f>IF(N164="základná",J164,0)</f>
        <v>0</v>
      </c>
      <c r="BF164" s="159">
        <f>IF(N164="znížená",J164,0)</f>
        <v>0</v>
      </c>
      <c r="BG164" s="159">
        <f>IF(N164="zákl. prenesená",J164,0)</f>
        <v>0</v>
      </c>
      <c r="BH164" s="159">
        <f>IF(N164="zníž. prenesená",J164,0)</f>
        <v>0</v>
      </c>
      <c r="BI164" s="159">
        <f>IF(N164="nulová",J164,0)</f>
        <v>0</v>
      </c>
      <c r="BJ164" s="13" t="s">
        <v>125</v>
      </c>
      <c r="BK164" s="160">
        <f>ROUND(I164*H164,3)</f>
        <v>0</v>
      </c>
      <c r="BL164" s="13" t="s">
        <v>251</v>
      </c>
      <c r="BM164" s="158" t="s">
        <v>258</v>
      </c>
    </row>
    <row r="165" spans="2:65" s="1" customFormat="1" ht="16.5" customHeight="1">
      <c r="B165" s="147"/>
      <c r="C165" s="161" t="s">
        <v>259</v>
      </c>
      <c r="D165" s="161" t="s">
        <v>173</v>
      </c>
      <c r="E165" s="162" t="s">
        <v>260</v>
      </c>
      <c r="F165" s="163" t="s">
        <v>261</v>
      </c>
      <c r="G165" s="164" t="s">
        <v>181</v>
      </c>
      <c r="H165" s="165">
        <v>36.645000000000003</v>
      </c>
      <c r="I165" s="166"/>
      <c r="J165" s="165">
        <f>ROUND(I165*H165,3)</f>
        <v>0</v>
      </c>
      <c r="K165" s="163" t="s">
        <v>1</v>
      </c>
      <c r="L165" s="167"/>
      <c r="M165" s="168" t="s">
        <v>1</v>
      </c>
      <c r="N165" s="169" t="s">
        <v>36</v>
      </c>
      <c r="O165" s="51"/>
      <c r="P165" s="156">
        <f>O165*H165</f>
        <v>0</v>
      </c>
      <c r="Q165" s="156">
        <v>2.1000000000000001E-4</v>
      </c>
      <c r="R165" s="156">
        <f>Q165*H165</f>
        <v>7.6954500000000012E-3</v>
      </c>
      <c r="S165" s="156">
        <v>0</v>
      </c>
      <c r="T165" s="157">
        <f>S165*H165</f>
        <v>0</v>
      </c>
      <c r="AR165" s="158" t="s">
        <v>262</v>
      </c>
      <c r="AT165" s="158" t="s">
        <v>173</v>
      </c>
      <c r="AU165" s="158" t="s">
        <v>125</v>
      </c>
      <c r="AY165" s="13" t="s">
        <v>118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3" t="s">
        <v>125</v>
      </c>
      <c r="BK165" s="160">
        <f>ROUND(I165*H165,3)</f>
        <v>0</v>
      </c>
      <c r="BL165" s="13" t="s">
        <v>251</v>
      </c>
      <c r="BM165" s="158" t="s">
        <v>263</v>
      </c>
    </row>
    <row r="166" spans="2:65" s="11" customFormat="1" ht="26" customHeight="1">
      <c r="B166" s="134"/>
      <c r="D166" s="135" t="s">
        <v>69</v>
      </c>
      <c r="E166" s="136" t="s">
        <v>264</v>
      </c>
      <c r="F166" s="136" t="s">
        <v>265</v>
      </c>
      <c r="I166" s="137"/>
      <c r="J166" s="138">
        <f>BK166</f>
        <v>0</v>
      </c>
      <c r="L166" s="134"/>
      <c r="M166" s="139"/>
      <c r="N166" s="140"/>
      <c r="O166" s="140"/>
      <c r="P166" s="141">
        <f>P167</f>
        <v>0</v>
      </c>
      <c r="Q166" s="140"/>
      <c r="R166" s="141">
        <f>R167</f>
        <v>0</v>
      </c>
      <c r="S166" s="140"/>
      <c r="T166" s="142">
        <f>T167</f>
        <v>0</v>
      </c>
      <c r="AR166" s="135" t="s">
        <v>124</v>
      </c>
      <c r="AT166" s="143" t="s">
        <v>69</v>
      </c>
      <c r="AU166" s="143" t="s">
        <v>70</v>
      </c>
      <c r="AY166" s="135" t="s">
        <v>118</v>
      </c>
      <c r="BK166" s="144">
        <f>BK167</f>
        <v>0</v>
      </c>
    </row>
    <row r="167" spans="2:65" s="1" customFormat="1" ht="16.5" customHeight="1">
      <c r="B167" s="147"/>
      <c r="C167" s="148" t="s">
        <v>266</v>
      </c>
      <c r="D167" s="148" t="s">
        <v>120</v>
      </c>
      <c r="E167" s="149" t="s">
        <v>267</v>
      </c>
      <c r="F167" s="150" t="s">
        <v>268</v>
      </c>
      <c r="G167" s="151" t="s">
        <v>269</v>
      </c>
      <c r="H167" s="152">
        <v>1</v>
      </c>
      <c r="I167" s="153"/>
      <c r="J167" s="152">
        <f>ROUND(I167*H167,3)</f>
        <v>0</v>
      </c>
      <c r="K167" s="150" t="s">
        <v>1</v>
      </c>
      <c r="L167" s="28"/>
      <c r="M167" s="170" t="s">
        <v>1</v>
      </c>
      <c r="N167" s="171" t="s">
        <v>36</v>
      </c>
      <c r="O167" s="172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AR167" s="158" t="s">
        <v>270</v>
      </c>
      <c r="AT167" s="158" t="s">
        <v>120</v>
      </c>
      <c r="AU167" s="158" t="s">
        <v>78</v>
      </c>
      <c r="AY167" s="13" t="s">
        <v>118</v>
      </c>
      <c r="BE167" s="159">
        <f>IF(N167="základná",J167,0)</f>
        <v>0</v>
      </c>
      <c r="BF167" s="159">
        <f>IF(N167="znížená",J167,0)</f>
        <v>0</v>
      </c>
      <c r="BG167" s="159">
        <f>IF(N167="zákl. prenesená",J167,0)</f>
        <v>0</v>
      </c>
      <c r="BH167" s="159">
        <f>IF(N167="zníž. prenesená",J167,0)</f>
        <v>0</v>
      </c>
      <c r="BI167" s="159">
        <f>IF(N167="nulová",J167,0)</f>
        <v>0</v>
      </c>
      <c r="BJ167" s="13" t="s">
        <v>125</v>
      </c>
      <c r="BK167" s="160">
        <f>ROUND(I167*H167,3)</f>
        <v>0</v>
      </c>
      <c r="BL167" s="13" t="s">
        <v>270</v>
      </c>
      <c r="BM167" s="158" t="s">
        <v>271</v>
      </c>
    </row>
    <row r="168" spans="2:65" s="1" customFormat="1" ht="6.9" customHeight="1">
      <c r="B168" s="40"/>
      <c r="C168" s="41"/>
      <c r="D168" s="41"/>
      <c r="E168" s="41"/>
      <c r="F168" s="41"/>
      <c r="G168" s="41"/>
      <c r="H168" s="41"/>
      <c r="I168" s="108"/>
      <c r="J168" s="41"/>
      <c r="K168" s="41"/>
      <c r="L168" s="28"/>
    </row>
  </sheetData>
  <autoFilter ref="C125:K167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9"/>
  <sheetViews>
    <sheetView showGridLines="0" topLeftCell="A212" workbookViewId="0">
      <selection activeCell="J121" sqref="J121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" customWidth="1"/>
    <col min="8" max="8" width="11.44140625" customWidth="1"/>
    <col min="9" max="9" width="20.109375" style="84" customWidth="1"/>
    <col min="10" max="10" width="20.109375" customWidth="1"/>
    <col min="11" max="11" width="20.10937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82</v>
      </c>
    </row>
    <row r="3" spans="2:46" ht="6.9" customHeight="1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70</v>
      </c>
    </row>
    <row r="4" spans="2:46" ht="24.9" customHeight="1">
      <c r="B4" s="16"/>
      <c r="D4" s="17" t="s">
        <v>86</v>
      </c>
      <c r="L4" s="16"/>
      <c r="M4" s="86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13</v>
      </c>
      <c r="L6" s="16"/>
    </row>
    <row r="7" spans="2:46" ht="16.5" customHeight="1">
      <c r="B7" s="16"/>
      <c r="E7" s="218" t="str">
        <f>'Rekapitulácia stavby'!K6</f>
        <v>Jasle Behynce</v>
      </c>
      <c r="F7" s="219"/>
      <c r="G7" s="219"/>
      <c r="H7" s="219"/>
      <c r="L7" s="16"/>
    </row>
    <row r="8" spans="2:46" s="1" customFormat="1" ht="12" customHeight="1">
      <c r="B8" s="28"/>
      <c r="D8" s="23" t="s">
        <v>87</v>
      </c>
      <c r="I8" s="87"/>
      <c r="L8" s="28"/>
    </row>
    <row r="9" spans="2:46" s="1" customFormat="1" ht="36.9" customHeight="1">
      <c r="B9" s="28"/>
      <c r="E9" s="202" t="s">
        <v>272</v>
      </c>
      <c r="F9" s="217"/>
      <c r="G9" s="217"/>
      <c r="H9" s="217"/>
      <c r="I9" s="87"/>
      <c r="L9" s="28"/>
    </row>
    <row r="10" spans="2:46" s="1" customFormat="1">
      <c r="B10" s="28"/>
      <c r="I10" s="87"/>
      <c r="L10" s="28"/>
    </row>
    <row r="11" spans="2:46" s="1" customFormat="1" ht="12" customHeight="1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75" customHeight="1">
      <c r="B13" s="28"/>
      <c r="I13" s="87"/>
      <c r="L13" s="28"/>
    </row>
    <row r="14" spans="2:46" s="1" customFormat="1" ht="12" customHeight="1">
      <c r="B14" s="28"/>
      <c r="D14" s="23" t="s">
        <v>20</v>
      </c>
      <c r="I14" s="88" t="s">
        <v>21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88" t="s">
        <v>22</v>
      </c>
      <c r="J15" s="21" t="str">
        <f>IF('Rekapitulácia stavby'!AN11="","",'Rekapitulácia stavby'!AN11)</f>
        <v/>
      </c>
      <c r="L15" s="28"/>
    </row>
    <row r="16" spans="2:46" s="1" customFormat="1" ht="6.9" customHeight="1">
      <c r="B16" s="28"/>
      <c r="I16" s="87"/>
      <c r="L16" s="28"/>
    </row>
    <row r="17" spans="2:12" s="1" customFormat="1" ht="12" customHeight="1">
      <c r="B17" s="28"/>
      <c r="D17" s="23" t="s">
        <v>23</v>
      </c>
      <c r="I17" s="88" t="s">
        <v>21</v>
      </c>
      <c r="J17" s="24"/>
      <c r="L17" s="28"/>
    </row>
    <row r="18" spans="2:12" s="1" customFormat="1" ht="18" customHeight="1">
      <c r="B18" s="28"/>
      <c r="E18" s="220"/>
      <c r="F18" s="205"/>
      <c r="G18" s="205"/>
      <c r="H18" s="205"/>
      <c r="I18" s="88" t="s">
        <v>22</v>
      </c>
      <c r="J18" s="24"/>
      <c r="L18" s="28"/>
    </row>
    <row r="19" spans="2:12" s="1" customFormat="1" ht="6.9" customHeight="1">
      <c r="B19" s="28"/>
      <c r="I19" s="87"/>
      <c r="L19" s="28"/>
    </row>
    <row r="20" spans="2:12" s="1" customFormat="1" ht="12" customHeight="1">
      <c r="B20" s="28"/>
      <c r="D20" s="23" t="s">
        <v>25</v>
      </c>
      <c r="I20" s="88" t="s">
        <v>21</v>
      </c>
      <c r="J20" s="21"/>
      <c r="L20" s="28"/>
    </row>
    <row r="21" spans="2:12" s="1" customFormat="1" ht="18" customHeight="1">
      <c r="B21" s="28"/>
      <c r="E21" s="21"/>
      <c r="I21" s="88" t="s">
        <v>22</v>
      </c>
      <c r="J21" s="21"/>
      <c r="L21" s="28"/>
    </row>
    <row r="22" spans="2:12" s="1" customFormat="1" ht="6.9" customHeight="1">
      <c r="B22" s="28"/>
      <c r="I22" s="87"/>
      <c r="L22" s="28"/>
    </row>
    <row r="23" spans="2:12" s="1" customFormat="1" ht="12" customHeight="1">
      <c r="B23" s="28"/>
      <c r="D23" s="23" t="s">
        <v>28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88" t="s">
        <v>22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I25" s="87"/>
      <c r="L25" s="28"/>
    </row>
    <row r="26" spans="2:12" s="1" customFormat="1" ht="12" customHeight="1">
      <c r="B26" s="28"/>
      <c r="D26" s="23" t="s">
        <v>29</v>
      </c>
      <c r="I26" s="87"/>
      <c r="L26" s="28"/>
    </row>
    <row r="27" spans="2:12" s="7" customFormat="1" ht="16.5" customHeight="1">
      <c r="B27" s="89"/>
      <c r="E27" s="209" t="s">
        <v>1</v>
      </c>
      <c r="F27" s="209"/>
      <c r="G27" s="209"/>
      <c r="H27" s="209"/>
      <c r="I27" s="90"/>
      <c r="L27" s="89"/>
    </row>
    <row r="28" spans="2:12" s="1" customFormat="1" ht="6.9" customHeight="1">
      <c r="B28" s="28"/>
      <c r="I28" s="87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4" customHeight="1">
      <c r="B30" s="28"/>
      <c r="D30" s="92" t="s">
        <v>30</v>
      </c>
      <c r="I30" s="87"/>
      <c r="J30" s="62">
        <f>ROUND(J125,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" customHeight="1">
      <c r="B32" s="28"/>
      <c r="F32" s="31" t="s">
        <v>32</v>
      </c>
      <c r="I32" s="93" t="s">
        <v>31</v>
      </c>
      <c r="J32" s="31" t="s">
        <v>33</v>
      </c>
      <c r="L32" s="28"/>
    </row>
    <row r="33" spans="2:12" s="1" customFormat="1" ht="14.4" customHeight="1">
      <c r="B33" s="28"/>
      <c r="D33" s="94" t="s">
        <v>34</v>
      </c>
      <c r="E33" s="23" t="s">
        <v>35</v>
      </c>
      <c r="F33" s="95">
        <f>ROUND((SUM(BE125:BE218)),  2)</f>
        <v>0</v>
      </c>
      <c r="I33" s="96">
        <v>0.2</v>
      </c>
      <c r="J33" s="95">
        <f>ROUND(((SUM(BE125:BE218))*I33),  2)</f>
        <v>0</v>
      </c>
      <c r="L33" s="28"/>
    </row>
    <row r="34" spans="2:12" s="1" customFormat="1" ht="14.4" customHeight="1">
      <c r="B34" s="28"/>
      <c r="E34" s="23" t="s">
        <v>36</v>
      </c>
      <c r="F34" s="95">
        <f>ROUND((SUM(BF125:BF218)),  2)</f>
        <v>0</v>
      </c>
      <c r="I34" s="96">
        <v>0.2</v>
      </c>
      <c r="J34" s="95">
        <f>ROUND(((SUM(BF125:BF218))*I34),  2)</f>
        <v>0</v>
      </c>
      <c r="L34" s="28"/>
    </row>
    <row r="35" spans="2:12" s="1" customFormat="1" ht="14.4" hidden="1" customHeight="1">
      <c r="B35" s="28"/>
      <c r="E35" s="23" t="s">
        <v>37</v>
      </c>
      <c r="F35" s="95">
        <f>ROUND((SUM(BG125:BG218)),  2)</f>
        <v>0</v>
      </c>
      <c r="I35" s="96">
        <v>0.2</v>
      </c>
      <c r="J35" s="95">
        <f>0</f>
        <v>0</v>
      </c>
      <c r="L35" s="28"/>
    </row>
    <row r="36" spans="2:12" s="1" customFormat="1" ht="14.4" hidden="1" customHeight="1">
      <c r="B36" s="28"/>
      <c r="E36" s="23" t="s">
        <v>38</v>
      </c>
      <c r="F36" s="95">
        <f>ROUND((SUM(BH125:BH218)),  2)</f>
        <v>0</v>
      </c>
      <c r="I36" s="96">
        <v>0.2</v>
      </c>
      <c r="J36" s="95">
        <f>0</f>
        <v>0</v>
      </c>
      <c r="L36" s="28"/>
    </row>
    <row r="37" spans="2:12" s="1" customFormat="1" ht="14.4" hidden="1" customHeight="1">
      <c r="B37" s="28"/>
      <c r="E37" s="23" t="s">
        <v>39</v>
      </c>
      <c r="F37" s="95">
        <f>ROUND((SUM(BI125:BI218)),  2)</f>
        <v>0</v>
      </c>
      <c r="I37" s="96">
        <v>0</v>
      </c>
      <c r="J37" s="95">
        <f>0</f>
        <v>0</v>
      </c>
      <c r="L37" s="28"/>
    </row>
    <row r="38" spans="2:12" s="1" customFormat="1" ht="6.9" customHeight="1">
      <c r="B38" s="28"/>
      <c r="I38" s="87"/>
      <c r="L38" s="28"/>
    </row>
    <row r="39" spans="2:12" s="1" customFormat="1" ht="25.4" customHeight="1">
      <c r="B39" s="28"/>
      <c r="C39" s="97"/>
      <c r="D39" s="98" t="s">
        <v>40</v>
      </c>
      <c r="E39" s="53"/>
      <c r="F39" s="53"/>
      <c r="G39" s="99" t="s">
        <v>41</v>
      </c>
      <c r="H39" s="100" t="s">
        <v>42</v>
      </c>
      <c r="I39" s="101"/>
      <c r="J39" s="102">
        <f>SUM(J30:J37)</f>
        <v>0</v>
      </c>
      <c r="K39" s="103"/>
      <c r="L39" s="28"/>
    </row>
    <row r="40" spans="2:12" s="1" customFormat="1" ht="14.4" customHeight="1">
      <c r="B40" s="28"/>
      <c r="I40" s="87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43</v>
      </c>
      <c r="E50" s="38"/>
      <c r="F50" s="38"/>
      <c r="G50" s="37" t="s">
        <v>44</v>
      </c>
      <c r="H50" s="38"/>
      <c r="I50" s="104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39" t="s">
        <v>45</v>
      </c>
      <c r="E61" s="30"/>
      <c r="F61" s="105" t="s">
        <v>46</v>
      </c>
      <c r="G61" s="39" t="s">
        <v>45</v>
      </c>
      <c r="H61" s="30"/>
      <c r="I61" s="106"/>
      <c r="J61" s="107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7" t="s">
        <v>47</v>
      </c>
      <c r="E65" s="38"/>
      <c r="F65" s="38"/>
      <c r="G65" s="37" t="s">
        <v>48</v>
      </c>
      <c r="H65" s="38"/>
      <c r="I65" s="104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39" t="s">
        <v>45</v>
      </c>
      <c r="E76" s="30"/>
      <c r="F76" s="105" t="s">
        <v>46</v>
      </c>
      <c r="G76" s="39" t="s">
        <v>45</v>
      </c>
      <c r="H76" s="30"/>
      <c r="I76" s="106"/>
      <c r="J76" s="107" t="s">
        <v>46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" customHeight="1">
      <c r="B82" s="28"/>
      <c r="C82" s="17" t="s">
        <v>89</v>
      </c>
      <c r="I82" s="87"/>
      <c r="L82" s="28"/>
    </row>
    <row r="83" spans="2:47" s="1" customFormat="1" ht="6.9" customHeight="1">
      <c r="B83" s="28"/>
      <c r="I83" s="87"/>
      <c r="L83" s="28"/>
    </row>
    <row r="84" spans="2:47" s="1" customFormat="1" ht="12" customHeight="1">
      <c r="B84" s="28"/>
      <c r="C84" s="23" t="s">
        <v>13</v>
      </c>
      <c r="I84" s="87"/>
      <c r="L84" s="28"/>
    </row>
    <row r="85" spans="2:47" s="1" customFormat="1" ht="16.5" customHeight="1">
      <c r="B85" s="28"/>
      <c r="E85" s="218" t="str">
        <f>E7</f>
        <v>Jasle Behynce</v>
      </c>
      <c r="F85" s="219"/>
      <c r="G85" s="219"/>
      <c r="H85" s="219"/>
      <c r="I85" s="87"/>
      <c r="L85" s="28"/>
    </row>
    <row r="86" spans="2:47" s="1" customFormat="1" ht="12" customHeight="1">
      <c r="B86" s="28"/>
      <c r="C86" s="23" t="s">
        <v>87</v>
      </c>
      <c r="I86" s="87"/>
      <c r="L86" s="28"/>
    </row>
    <row r="87" spans="2:47" s="1" customFormat="1" ht="16.5" customHeight="1">
      <c r="B87" s="28"/>
      <c r="E87" s="202" t="str">
        <f>E9</f>
        <v>UK - Vykurovanie</v>
      </c>
      <c r="F87" s="217"/>
      <c r="G87" s="217"/>
      <c r="H87" s="217"/>
      <c r="I87" s="87"/>
      <c r="L87" s="28"/>
    </row>
    <row r="88" spans="2:47" s="1" customFormat="1" ht="6.9" customHeight="1">
      <c r="B88" s="28"/>
      <c r="I88" s="87"/>
      <c r="L88" s="28"/>
    </row>
    <row r="89" spans="2:47" s="1" customFormat="1" ht="12" customHeight="1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" customHeight="1">
      <c r="B90" s="28"/>
      <c r="I90" s="87"/>
      <c r="L90" s="28"/>
    </row>
    <row r="91" spans="2:47" s="1" customFormat="1" ht="15.15" customHeight="1">
      <c r="B91" s="28"/>
      <c r="C91" s="23" t="s">
        <v>20</v>
      </c>
      <c r="F91" s="21" t="str">
        <f>E15</f>
        <v xml:space="preserve"> </v>
      </c>
      <c r="I91" s="88" t="s">
        <v>25</v>
      </c>
      <c r="J91" s="26">
        <f>E21</f>
        <v>0</v>
      </c>
      <c r="L91" s="28"/>
    </row>
    <row r="92" spans="2:47" s="1" customFormat="1" ht="15.15" customHeight="1">
      <c r="B92" s="28"/>
      <c r="C92" s="23" t="s">
        <v>23</v>
      </c>
      <c r="F92" s="21" t="str">
        <f>IF(E18="","",E18)</f>
        <v/>
      </c>
      <c r="I92" s="88" t="s">
        <v>28</v>
      </c>
      <c r="J92" s="26" t="str">
        <f>E24</f>
        <v xml:space="preserve"> </v>
      </c>
      <c r="L92" s="28"/>
    </row>
    <row r="93" spans="2:47" s="1" customFormat="1" ht="10.4" customHeight="1">
      <c r="B93" s="28"/>
      <c r="I93" s="87"/>
      <c r="L93" s="28"/>
    </row>
    <row r="94" spans="2:47" s="1" customFormat="1" ht="29.25" customHeight="1">
      <c r="B94" s="28"/>
      <c r="C94" s="110" t="s">
        <v>90</v>
      </c>
      <c r="D94" s="97"/>
      <c r="E94" s="97"/>
      <c r="F94" s="97"/>
      <c r="G94" s="97"/>
      <c r="H94" s="97"/>
      <c r="I94" s="111"/>
      <c r="J94" s="112" t="s">
        <v>91</v>
      </c>
      <c r="K94" s="97"/>
      <c r="L94" s="28"/>
    </row>
    <row r="95" spans="2:47" s="1" customFormat="1" ht="10.4" customHeight="1">
      <c r="B95" s="28"/>
      <c r="I95" s="87"/>
      <c r="L95" s="28"/>
    </row>
    <row r="96" spans="2:47" s="1" customFormat="1" ht="22.75" customHeight="1">
      <c r="B96" s="28"/>
      <c r="C96" s="113" t="s">
        <v>92</v>
      </c>
      <c r="I96" s="87"/>
      <c r="J96" s="62">
        <f>J125</f>
        <v>0</v>
      </c>
      <c r="L96" s="28"/>
      <c r="AU96" s="13" t="s">
        <v>93</v>
      </c>
    </row>
    <row r="97" spans="2:12" s="8" customFormat="1" ht="24.9" customHeight="1">
      <c r="B97" s="114"/>
      <c r="D97" s="115" t="s">
        <v>94</v>
      </c>
      <c r="E97" s="116"/>
      <c r="F97" s="116"/>
      <c r="G97" s="116"/>
      <c r="H97" s="116"/>
      <c r="I97" s="117"/>
      <c r="J97" s="118">
        <f>J126</f>
        <v>0</v>
      </c>
      <c r="L97" s="114"/>
    </row>
    <row r="98" spans="2:12" s="8" customFormat="1" ht="24.9" customHeight="1">
      <c r="B98" s="114"/>
      <c r="D98" s="115" t="s">
        <v>98</v>
      </c>
      <c r="E98" s="116"/>
      <c r="F98" s="116"/>
      <c r="G98" s="116"/>
      <c r="H98" s="116"/>
      <c r="I98" s="117"/>
      <c r="J98" s="118">
        <f>J133</f>
        <v>0</v>
      </c>
      <c r="L98" s="114"/>
    </row>
    <row r="99" spans="2:12" s="9" customFormat="1" ht="20" customHeight="1">
      <c r="B99" s="119"/>
      <c r="D99" s="120" t="s">
        <v>273</v>
      </c>
      <c r="E99" s="121"/>
      <c r="F99" s="121"/>
      <c r="G99" s="121"/>
      <c r="H99" s="121"/>
      <c r="I99" s="122"/>
      <c r="J99" s="123">
        <f>J134</f>
        <v>0</v>
      </c>
      <c r="L99" s="119"/>
    </row>
    <row r="100" spans="2:12" s="9" customFormat="1" ht="20" customHeight="1">
      <c r="B100" s="119"/>
      <c r="D100" s="120" t="s">
        <v>274</v>
      </c>
      <c r="E100" s="121"/>
      <c r="F100" s="121"/>
      <c r="G100" s="121"/>
      <c r="H100" s="121"/>
      <c r="I100" s="122"/>
      <c r="J100" s="123">
        <f>J144</f>
        <v>0</v>
      </c>
      <c r="L100" s="119"/>
    </row>
    <row r="101" spans="2:12" s="9" customFormat="1" ht="20" customHeight="1">
      <c r="B101" s="119"/>
      <c r="D101" s="120" t="s">
        <v>275</v>
      </c>
      <c r="E101" s="121"/>
      <c r="F101" s="121"/>
      <c r="G101" s="121"/>
      <c r="H101" s="121"/>
      <c r="I101" s="122"/>
      <c r="J101" s="123">
        <f>J155</f>
        <v>0</v>
      </c>
      <c r="L101" s="119"/>
    </row>
    <row r="102" spans="2:12" s="9" customFormat="1" ht="20" customHeight="1">
      <c r="B102" s="119"/>
      <c r="D102" s="120" t="s">
        <v>276</v>
      </c>
      <c r="E102" s="121"/>
      <c r="F102" s="121"/>
      <c r="G102" s="121"/>
      <c r="H102" s="121"/>
      <c r="I102" s="122"/>
      <c r="J102" s="123">
        <f>J161</f>
        <v>0</v>
      </c>
      <c r="L102" s="119"/>
    </row>
    <row r="103" spans="2:12" s="9" customFormat="1" ht="20" customHeight="1">
      <c r="B103" s="119"/>
      <c r="D103" s="120" t="s">
        <v>277</v>
      </c>
      <c r="E103" s="121"/>
      <c r="F103" s="121"/>
      <c r="G103" s="121"/>
      <c r="H103" s="121"/>
      <c r="I103" s="122"/>
      <c r="J103" s="123">
        <f>J170</f>
        <v>0</v>
      </c>
      <c r="L103" s="119"/>
    </row>
    <row r="104" spans="2:12" s="9" customFormat="1" ht="20" customHeight="1">
      <c r="B104" s="119"/>
      <c r="D104" s="120" t="s">
        <v>278</v>
      </c>
      <c r="E104" s="121"/>
      <c r="F104" s="121"/>
      <c r="G104" s="121"/>
      <c r="H104" s="121"/>
      <c r="I104" s="122"/>
      <c r="J104" s="123">
        <f>J193</f>
        <v>0</v>
      </c>
      <c r="L104" s="119"/>
    </row>
    <row r="105" spans="2:12" s="8" customFormat="1" ht="24.9" customHeight="1">
      <c r="B105" s="114"/>
      <c r="D105" s="115" t="s">
        <v>279</v>
      </c>
      <c r="E105" s="116"/>
      <c r="F105" s="116"/>
      <c r="G105" s="116"/>
      <c r="H105" s="116"/>
      <c r="I105" s="117"/>
      <c r="J105" s="118">
        <f>J215</f>
        <v>0</v>
      </c>
      <c r="L105" s="114"/>
    </row>
    <row r="106" spans="2:12" s="1" customFormat="1" ht="21.75" customHeight="1">
      <c r="B106" s="28"/>
      <c r="I106" s="87"/>
      <c r="L106" s="28"/>
    </row>
    <row r="107" spans="2:12" s="1" customFormat="1" ht="6.9" customHeight="1">
      <c r="B107" s="40"/>
      <c r="C107" s="41"/>
      <c r="D107" s="41"/>
      <c r="E107" s="41"/>
      <c r="F107" s="41"/>
      <c r="G107" s="41"/>
      <c r="H107" s="41"/>
      <c r="I107" s="108"/>
      <c r="J107" s="41"/>
      <c r="K107" s="41"/>
      <c r="L107" s="28"/>
    </row>
    <row r="111" spans="2:12" s="1" customFormat="1" ht="6.9" customHeight="1">
      <c r="B111" s="42"/>
      <c r="C111" s="43"/>
      <c r="D111" s="43"/>
      <c r="E111" s="43"/>
      <c r="F111" s="43"/>
      <c r="G111" s="43"/>
      <c r="H111" s="43"/>
      <c r="I111" s="109"/>
      <c r="J111" s="43"/>
      <c r="K111" s="43"/>
      <c r="L111" s="28"/>
    </row>
    <row r="112" spans="2:12" s="1" customFormat="1" ht="24.9" customHeight="1">
      <c r="B112" s="28"/>
      <c r="C112" s="17" t="s">
        <v>104</v>
      </c>
      <c r="I112" s="87"/>
      <c r="L112" s="28"/>
    </row>
    <row r="113" spans="2:65" s="1" customFormat="1" ht="6.9" customHeight="1">
      <c r="B113" s="28"/>
      <c r="I113" s="87"/>
      <c r="L113" s="28"/>
    </row>
    <row r="114" spans="2:65" s="1" customFormat="1" ht="12" customHeight="1">
      <c r="B114" s="28"/>
      <c r="C114" s="23" t="s">
        <v>13</v>
      </c>
      <c r="I114" s="87"/>
      <c r="L114" s="28"/>
    </row>
    <row r="115" spans="2:65" s="1" customFormat="1" ht="16.5" customHeight="1">
      <c r="B115" s="28"/>
      <c r="E115" s="218" t="str">
        <f>E7</f>
        <v>Jasle Behynce</v>
      </c>
      <c r="F115" s="219"/>
      <c r="G115" s="219"/>
      <c r="H115" s="219"/>
      <c r="I115" s="87"/>
      <c r="L115" s="28"/>
    </row>
    <row r="116" spans="2:65" s="1" customFormat="1" ht="12" customHeight="1">
      <c r="B116" s="28"/>
      <c r="C116" s="23" t="s">
        <v>87</v>
      </c>
      <c r="I116" s="87"/>
      <c r="L116" s="28"/>
    </row>
    <row r="117" spans="2:65" s="1" customFormat="1" ht="16.5" customHeight="1">
      <c r="B117" s="28"/>
      <c r="E117" s="202" t="str">
        <f>E9</f>
        <v>UK - Vykurovanie</v>
      </c>
      <c r="F117" s="217"/>
      <c r="G117" s="217"/>
      <c r="H117" s="217"/>
      <c r="I117" s="87"/>
      <c r="L117" s="28"/>
    </row>
    <row r="118" spans="2:65" s="1" customFormat="1" ht="6.9" customHeight="1">
      <c r="B118" s="28"/>
      <c r="I118" s="87"/>
      <c r="L118" s="28"/>
    </row>
    <row r="119" spans="2:65" s="1" customFormat="1" ht="12" customHeight="1">
      <c r="B119" s="28"/>
      <c r="C119" s="23" t="s">
        <v>17</v>
      </c>
      <c r="F119" s="21" t="str">
        <f>F12</f>
        <v xml:space="preserve"> </v>
      </c>
      <c r="I119" s="88" t="s">
        <v>19</v>
      </c>
      <c r="J119" s="48" t="str">
        <f>IF(J12="","",J12)</f>
        <v/>
      </c>
      <c r="L119" s="28"/>
    </row>
    <row r="120" spans="2:65" s="1" customFormat="1" ht="6.9" customHeight="1">
      <c r="B120" s="28"/>
      <c r="I120" s="87"/>
      <c r="L120" s="28"/>
    </row>
    <row r="121" spans="2:65" s="1" customFormat="1" ht="15.15" customHeight="1">
      <c r="B121" s="28"/>
      <c r="C121" s="23" t="s">
        <v>20</v>
      </c>
      <c r="F121" s="21" t="str">
        <f>E15</f>
        <v xml:space="preserve"> </v>
      </c>
      <c r="I121" s="88" t="s">
        <v>25</v>
      </c>
      <c r="J121" s="26"/>
      <c r="L121" s="28"/>
    </row>
    <row r="122" spans="2:65" s="1" customFormat="1" ht="15.15" customHeight="1">
      <c r="B122" s="28"/>
      <c r="C122" s="23" t="s">
        <v>23</v>
      </c>
      <c r="F122" s="21" t="str">
        <f>IF(E18="","",E18)</f>
        <v/>
      </c>
      <c r="I122" s="88" t="s">
        <v>28</v>
      </c>
      <c r="J122" s="26" t="str">
        <f>E24</f>
        <v xml:space="preserve"> </v>
      </c>
      <c r="L122" s="28"/>
    </row>
    <row r="123" spans="2:65" s="1" customFormat="1" ht="10.4" customHeight="1">
      <c r="B123" s="28"/>
      <c r="I123" s="87"/>
      <c r="L123" s="28"/>
    </row>
    <row r="124" spans="2:65" s="10" customFormat="1" ht="29.25" customHeight="1">
      <c r="B124" s="124"/>
      <c r="C124" s="125" t="s">
        <v>105</v>
      </c>
      <c r="D124" s="126" t="s">
        <v>55</v>
      </c>
      <c r="E124" s="126" t="s">
        <v>51</v>
      </c>
      <c r="F124" s="126" t="s">
        <v>52</v>
      </c>
      <c r="G124" s="126" t="s">
        <v>106</v>
      </c>
      <c r="H124" s="126" t="s">
        <v>107</v>
      </c>
      <c r="I124" s="127" t="s">
        <v>108</v>
      </c>
      <c r="J124" s="128" t="s">
        <v>91</v>
      </c>
      <c r="K124" s="129" t="s">
        <v>109</v>
      </c>
      <c r="L124" s="124"/>
      <c r="M124" s="55" t="s">
        <v>1</v>
      </c>
      <c r="N124" s="56" t="s">
        <v>34</v>
      </c>
      <c r="O124" s="56" t="s">
        <v>110</v>
      </c>
      <c r="P124" s="56" t="s">
        <v>111</v>
      </c>
      <c r="Q124" s="56" t="s">
        <v>112</v>
      </c>
      <c r="R124" s="56" t="s">
        <v>113</v>
      </c>
      <c r="S124" s="56" t="s">
        <v>114</v>
      </c>
      <c r="T124" s="57" t="s">
        <v>115</v>
      </c>
    </row>
    <row r="125" spans="2:65" s="1" customFormat="1" ht="22.75" customHeight="1">
      <c r="B125" s="28"/>
      <c r="C125" s="60" t="s">
        <v>92</v>
      </c>
      <c r="I125" s="87"/>
      <c r="J125" s="130">
        <f>BK125</f>
        <v>0</v>
      </c>
      <c r="L125" s="28"/>
      <c r="M125" s="58"/>
      <c r="N125" s="49"/>
      <c r="O125" s="49"/>
      <c r="P125" s="131">
        <f>P126+P133+P215</f>
        <v>0</v>
      </c>
      <c r="Q125" s="49"/>
      <c r="R125" s="131">
        <f>R126+R133+R215</f>
        <v>0.94995726280000015</v>
      </c>
      <c r="S125" s="49"/>
      <c r="T125" s="132">
        <f>T126+T133+T215</f>
        <v>5.2650000000000006</v>
      </c>
      <c r="AT125" s="13" t="s">
        <v>69</v>
      </c>
      <c r="AU125" s="13" t="s">
        <v>93</v>
      </c>
      <c r="BK125" s="133">
        <f>BK126+BK133+BK215</f>
        <v>0</v>
      </c>
    </row>
    <row r="126" spans="2:65" s="11" customFormat="1" ht="26" customHeight="1">
      <c r="B126" s="134"/>
      <c r="D126" s="135" t="s">
        <v>69</v>
      </c>
      <c r="E126" s="136" t="s">
        <v>116</v>
      </c>
      <c r="F126" s="136" t="s">
        <v>117</v>
      </c>
      <c r="I126" s="137"/>
      <c r="J126" s="138">
        <f>BK126</f>
        <v>0</v>
      </c>
      <c r="L126" s="134"/>
      <c r="M126" s="139"/>
      <c r="N126" s="140"/>
      <c r="O126" s="140"/>
      <c r="P126" s="141">
        <f>SUM(P127:P132)</f>
        <v>0</v>
      </c>
      <c r="Q126" s="140"/>
      <c r="R126" s="141">
        <f>SUM(R127:R132)</f>
        <v>0</v>
      </c>
      <c r="S126" s="140"/>
      <c r="T126" s="142">
        <f>SUM(T127:T132)</f>
        <v>0</v>
      </c>
      <c r="AR126" s="135" t="s">
        <v>78</v>
      </c>
      <c r="AT126" s="143" t="s">
        <v>69</v>
      </c>
      <c r="AU126" s="143" t="s">
        <v>70</v>
      </c>
      <c r="AY126" s="135" t="s">
        <v>118</v>
      </c>
      <c r="BK126" s="144">
        <f>SUM(BK127:BK132)</f>
        <v>0</v>
      </c>
    </row>
    <row r="127" spans="2:65" s="1" customFormat="1" ht="24" customHeight="1">
      <c r="B127" s="147"/>
      <c r="C127" s="148" t="s">
        <v>78</v>
      </c>
      <c r="D127" s="148" t="s">
        <v>120</v>
      </c>
      <c r="E127" s="149" t="s">
        <v>280</v>
      </c>
      <c r="F127" s="150" t="s">
        <v>281</v>
      </c>
      <c r="G127" s="151" t="s">
        <v>158</v>
      </c>
      <c r="H127" s="152">
        <v>5.2649999999999997</v>
      </c>
      <c r="I127" s="153"/>
      <c r="J127" s="152">
        <f t="shared" ref="J127:J132" si="0">ROUND(I127*H127,3)</f>
        <v>0</v>
      </c>
      <c r="K127" s="150" t="s">
        <v>1</v>
      </c>
      <c r="L127" s="28"/>
      <c r="M127" s="154" t="s">
        <v>1</v>
      </c>
      <c r="N127" s="155" t="s">
        <v>36</v>
      </c>
      <c r="O127" s="51"/>
      <c r="P127" s="156">
        <f t="shared" ref="P127:P132" si="1">O127*H127</f>
        <v>0</v>
      </c>
      <c r="Q127" s="156">
        <v>0</v>
      </c>
      <c r="R127" s="156">
        <f t="shared" ref="R127:R132" si="2">Q127*H127</f>
        <v>0</v>
      </c>
      <c r="S127" s="156">
        <v>0</v>
      </c>
      <c r="T127" s="157">
        <f t="shared" ref="T127:T132" si="3">S127*H127</f>
        <v>0</v>
      </c>
      <c r="AR127" s="158" t="s">
        <v>124</v>
      </c>
      <c r="AT127" s="158" t="s">
        <v>120</v>
      </c>
      <c r="AU127" s="158" t="s">
        <v>78</v>
      </c>
      <c r="AY127" s="13" t="s">
        <v>118</v>
      </c>
      <c r="BE127" s="159">
        <f t="shared" ref="BE127:BE132" si="4">IF(N127="základná",J127,0)</f>
        <v>0</v>
      </c>
      <c r="BF127" s="159">
        <f t="shared" ref="BF127:BF132" si="5">IF(N127="znížená",J127,0)</f>
        <v>0</v>
      </c>
      <c r="BG127" s="159">
        <f t="shared" ref="BG127:BG132" si="6">IF(N127="zákl. prenesená",J127,0)</f>
        <v>0</v>
      </c>
      <c r="BH127" s="159">
        <f t="shared" ref="BH127:BH132" si="7">IF(N127="zníž. prenesená",J127,0)</f>
        <v>0</v>
      </c>
      <c r="BI127" s="159">
        <f t="shared" ref="BI127:BI132" si="8">IF(N127="nulová",J127,0)</f>
        <v>0</v>
      </c>
      <c r="BJ127" s="13" t="s">
        <v>125</v>
      </c>
      <c r="BK127" s="160">
        <f t="shared" ref="BK127:BK132" si="9">ROUND(I127*H127,3)</f>
        <v>0</v>
      </c>
      <c r="BL127" s="13" t="s">
        <v>124</v>
      </c>
      <c r="BM127" s="158" t="s">
        <v>282</v>
      </c>
    </row>
    <row r="128" spans="2:65" s="1" customFormat="1" ht="16.5" customHeight="1">
      <c r="B128" s="147"/>
      <c r="C128" s="148" t="s">
        <v>125</v>
      </c>
      <c r="D128" s="148" t="s">
        <v>120</v>
      </c>
      <c r="E128" s="149" t="s">
        <v>283</v>
      </c>
      <c r="F128" s="150" t="s">
        <v>284</v>
      </c>
      <c r="G128" s="151" t="s">
        <v>158</v>
      </c>
      <c r="H128" s="152">
        <v>5.2649999999999997</v>
      </c>
      <c r="I128" s="153"/>
      <c r="J128" s="152">
        <f t="shared" si="0"/>
        <v>0</v>
      </c>
      <c r="K128" s="150" t="s">
        <v>1</v>
      </c>
      <c r="L128" s="28"/>
      <c r="M128" s="154" t="s">
        <v>1</v>
      </c>
      <c r="N128" s="155" t="s">
        <v>36</v>
      </c>
      <c r="O128" s="51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AR128" s="158" t="s">
        <v>124</v>
      </c>
      <c r="AT128" s="158" t="s">
        <v>120</v>
      </c>
      <c r="AU128" s="158" t="s">
        <v>78</v>
      </c>
      <c r="AY128" s="13" t="s">
        <v>118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3" t="s">
        <v>125</v>
      </c>
      <c r="BK128" s="160">
        <f t="shared" si="9"/>
        <v>0</v>
      </c>
      <c r="BL128" s="13" t="s">
        <v>124</v>
      </c>
      <c r="BM128" s="158" t="s">
        <v>285</v>
      </c>
    </row>
    <row r="129" spans="2:65" s="1" customFormat="1" ht="24" customHeight="1">
      <c r="B129" s="147"/>
      <c r="C129" s="148" t="s">
        <v>130</v>
      </c>
      <c r="D129" s="148" t="s">
        <v>120</v>
      </c>
      <c r="E129" s="149" t="s">
        <v>286</v>
      </c>
      <c r="F129" s="150" t="s">
        <v>287</v>
      </c>
      <c r="G129" s="151" t="s">
        <v>158</v>
      </c>
      <c r="H129" s="152">
        <v>5.2649999999999997</v>
      </c>
      <c r="I129" s="153"/>
      <c r="J129" s="152">
        <f t="shared" si="0"/>
        <v>0</v>
      </c>
      <c r="K129" s="150" t="s">
        <v>1</v>
      </c>
      <c r="L129" s="28"/>
      <c r="M129" s="154" t="s">
        <v>1</v>
      </c>
      <c r="N129" s="155" t="s">
        <v>36</v>
      </c>
      <c r="O129" s="51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AR129" s="158" t="s">
        <v>124</v>
      </c>
      <c r="AT129" s="158" t="s">
        <v>120</v>
      </c>
      <c r="AU129" s="158" t="s">
        <v>78</v>
      </c>
      <c r="AY129" s="13" t="s">
        <v>118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3" t="s">
        <v>125</v>
      </c>
      <c r="BK129" s="160">
        <f t="shared" si="9"/>
        <v>0</v>
      </c>
      <c r="BL129" s="13" t="s">
        <v>124</v>
      </c>
      <c r="BM129" s="158" t="s">
        <v>288</v>
      </c>
    </row>
    <row r="130" spans="2:65" s="1" customFormat="1" ht="24" customHeight="1">
      <c r="B130" s="147"/>
      <c r="C130" s="148" t="s">
        <v>124</v>
      </c>
      <c r="D130" s="148" t="s">
        <v>120</v>
      </c>
      <c r="E130" s="149" t="s">
        <v>289</v>
      </c>
      <c r="F130" s="150" t="s">
        <v>290</v>
      </c>
      <c r="G130" s="151" t="s">
        <v>158</v>
      </c>
      <c r="H130" s="152">
        <v>5.2649999999999997</v>
      </c>
      <c r="I130" s="153"/>
      <c r="J130" s="152">
        <f t="shared" si="0"/>
        <v>0</v>
      </c>
      <c r="K130" s="150" t="s">
        <v>1</v>
      </c>
      <c r="L130" s="28"/>
      <c r="M130" s="154" t="s">
        <v>1</v>
      </c>
      <c r="N130" s="155" t="s">
        <v>36</v>
      </c>
      <c r="O130" s="51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AR130" s="158" t="s">
        <v>124</v>
      </c>
      <c r="AT130" s="158" t="s">
        <v>120</v>
      </c>
      <c r="AU130" s="158" t="s">
        <v>78</v>
      </c>
      <c r="AY130" s="13" t="s">
        <v>118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3" t="s">
        <v>125</v>
      </c>
      <c r="BK130" s="160">
        <f t="shared" si="9"/>
        <v>0</v>
      </c>
      <c r="BL130" s="13" t="s">
        <v>124</v>
      </c>
      <c r="BM130" s="158" t="s">
        <v>291</v>
      </c>
    </row>
    <row r="131" spans="2:65" s="1" customFormat="1" ht="24" customHeight="1">
      <c r="B131" s="147"/>
      <c r="C131" s="148" t="s">
        <v>139</v>
      </c>
      <c r="D131" s="148" t="s">
        <v>120</v>
      </c>
      <c r="E131" s="149" t="s">
        <v>292</v>
      </c>
      <c r="F131" s="150" t="s">
        <v>293</v>
      </c>
      <c r="G131" s="151" t="s">
        <v>158</v>
      </c>
      <c r="H131" s="152">
        <v>5.2649999999999997</v>
      </c>
      <c r="I131" s="153"/>
      <c r="J131" s="152">
        <f t="shared" si="0"/>
        <v>0</v>
      </c>
      <c r="K131" s="150" t="s">
        <v>1</v>
      </c>
      <c r="L131" s="28"/>
      <c r="M131" s="154" t="s">
        <v>1</v>
      </c>
      <c r="N131" s="155" t="s">
        <v>36</v>
      </c>
      <c r="O131" s="51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AR131" s="158" t="s">
        <v>124</v>
      </c>
      <c r="AT131" s="158" t="s">
        <v>120</v>
      </c>
      <c r="AU131" s="158" t="s">
        <v>78</v>
      </c>
      <c r="AY131" s="13" t="s">
        <v>118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3" t="s">
        <v>125</v>
      </c>
      <c r="BK131" s="160">
        <f t="shared" si="9"/>
        <v>0</v>
      </c>
      <c r="BL131" s="13" t="s">
        <v>124</v>
      </c>
      <c r="BM131" s="158" t="s">
        <v>294</v>
      </c>
    </row>
    <row r="132" spans="2:65" s="1" customFormat="1" ht="24" customHeight="1">
      <c r="B132" s="147"/>
      <c r="C132" s="148" t="s">
        <v>143</v>
      </c>
      <c r="D132" s="148" t="s">
        <v>120</v>
      </c>
      <c r="E132" s="149" t="s">
        <v>295</v>
      </c>
      <c r="F132" s="150" t="s">
        <v>296</v>
      </c>
      <c r="G132" s="151" t="s">
        <v>158</v>
      </c>
      <c r="H132" s="152">
        <v>5.2649999999999997</v>
      </c>
      <c r="I132" s="153"/>
      <c r="J132" s="152">
        <f t="shared" si="0"/>
        <v>0</v>
      </c>
      <c r="K132" s="150" t="s">
        <v>1</v>
      </c>
      <c r="L132" s="28"/>
      <c r="M132" s="154" t="s">
        <v>1</v>
      </c>
      <c r="N132" s="155" t="s">
        <v>36</v>
      </c>
      <c r="O132" s="51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AR132" s="158" t="s">
        <v>124</v>
      </c>
      <c r="AT132" s="158" t="s">
        <v>120</v>
      </c>
      <c r="AU132" s="158" t="s">
        <v>78</v>
      </c>
      <c r="AY132" s="13" t="s">
        <v>118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3" t="s">
        <v>125</v>
      </c>
      <c r="BK132" s="160">
        <f t="shared" si="9"/>
        <v>0</v>
      </c>
      <c r="BL132" s="13" t="s">
        <v>124</v>
      </c>
      <c r="BM132" s="158" t="s">
        <v>297</v>
      </c>
    </row>
    <row r="133" spans="2:65" s="11" customFormat="1" ht="26" customHeight="1">
      <c r="B133" s="134"/>
      <c r="D133" s="135" t="s">
        <v>69</v>
      </c>
      <c r="E133" s="136" t="s">
        <v>198</v>
      </c>
      <c r="F133" s="136" t="s">
        <v>199</v>
      </c>
      <c r="I133" s="137"/>
      <c r="J133" s="138">
        <f>BK133</f>
        <v>0</v>
      </c>
      <c r="L133" s="134"/>
      <c r="M133" s="139"/>
      <c r="N133" s="140"/>
      <c r="O133" s="140"/>
      <c r="P133" s="141">
        <f>P134+P144+P155+P161+P170+P193</f>
        <v>0</v>
      </c>
      <c r="Q133" s="140"/>
      <c r="R133" s="141">
        <f>R134+R144+R155+R161+R170+R193</f>
        <v>0.94995726280000015</v>
      </c>
      <c r="S133" s="140"/>
      <c r="T133" s="142">
        <f>T134+T144+T155+T161+T170+T193</f>
        <v>5.2650000000000006</v>
      </c>
      <c r="AR133" s="135" t="s">
        <v>78</v>
      </c>
      <c r="AT133" s="143" t="s">
        <v>69</v>
      </c>
      <c r="AU133" s="143" t="s">
        <v>70</v>
      </c>
      <c r="AY133" s="135" t="s">
        <v>118</v>
      </c>
      <c r="BK133" s="144">
        <f>BK134+BK144+BK155+BK161+BK170+BK193</f>
        <v>0</v>
      </c>
    </row>
    <row r="134" spans="2:65" s="11" customFormat="1" ht="22.75" customHeight="1">
      <c r="B134" s="134"/>
      <c r="D134" s="135" t="s">
        <v>69</v>
      </c>
      <c r="E134" s="145" t="s">
        <v>298</v>
      </c>
      <c r="F134" s="145" t="s">
        <v>299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SUM(P135:P143)</f>
        <v>0</v>
      </c>
      <c r="Q134" s="140"/>
      <c r="R134" s="141">
        <f>SUM(R135:R143)</f>
        <v>2.7890143000000003E-2</v>
      </c>
      <c r="S134" s="140"/>
      <c r="T134" s="142">
        <f>SUM(T135:T143)</f>
        <v>0</v>
      </c>
      <c r="AR134" s="135" t="s">
        <v>78</v>
      </c>
      <c r="AT134" s="143" t="s">
        <v>69</v>
      </c>
      <c r="AU134" s="143" t="s">
        <v>78</v>
      </c>
      <c r="AY134" s="135" t="s">
        <v>118</v>
      </c>
      <c r="BK134" s="144">
        <f>SUM(BK135:BK143)</f>
        <v>0</v>
      </c>
    </row>
    <row r="135" spans="2:65" s="1" customFormat="1" ht="16.5" customHeight="1">
      <c r="B135" s="147"/>
      <c r="C135" s="148" t="s">
        <v>147</v>
      </c>
      <c r="D135" s="148" t="s">
        <v>120</v>
      </c>
      <c r="E135" s="149" t="s">
        <v>300</v>
      </c>
      <c r="F135" s="150" t="s">
        <v>301</v>
      </c>
      <c r="G135" s="151" t="s">
        <v>181</v>
      </c>
      <c r="H135" s="152">
        <v>113.55</v>
      </c>
      <c r="I135" s="153"/>
      <c r="J135" s="152">
        <f t="shared" ref="J135:J143" si="10">ROUND(I135*H135,3)</f>
        <v>0</v>
      </c>
      <c r="K135" s="150" t="s">
        <v>1</v>
      </c>
      <c r="L135" s="28"/>
      <c r="M135" s="154" t="s">
        <v>1</v>
      </c>
      <c r="N135" s="155" t="s">
        <v>36</v>
      </c>
      <c r="O135" s="51"/>
      <c r="P135" s="156">
        <f t="shared" ref="P135:P143" si="11">O135*H135</f>
        <v>0</v>
      </c>
      <c r="Q135" s="156">
        <v>2.0000000000000002E-5</v>
      </c>
      <c r="R135" s="156">
        <f t="shared" ref="R135:R143" si="12">Q135*H135</f>
        <v>2.271E-3</v>
      </c>
      <c r="S135" s="156">
        <v>0</v>
      </c>
      <c r="T135" s="157">
        <f t="shared" ref="T135:T143" si="13">S135*H135</f>
        <v>0</v>
      </c>
      <c r="AR135" s="158" t="s">
        <v>188</v>
      </c>
      <c r="AT135" s="158" t="s">
        <v>120</v>
      </c>
      <c r="AU135" s="158" t="s">
        <v>125</v>
      </c>
      <c r="AY135" s="13" t="s">
        <v>118</v>
      </c>
      <c r="BE135" s="159">
        <f t="shared" ref="BE135:BE143" si="14">IF(N135="základná",J135,0)</f>
        <v>0</v>
      </c>
      <c r="BF135" s="159">
        <f t="shared" ref="BF135:BF143" si="15">IF(N135="znížená",J135,0)</f>
        <v>0</v>
      </c>
      <c r="BG135" s="159">
        <f t="shared" ref="BG135:BG143" si="16">IF(N135="zákl. prenesená",J135,0)</f>
        <v>0</v>
      </c>
      <c r="BH135" s="159">
        <f t="shared" ref="BH135:BH143" si="17">IF(N135="zníž. prenesená",J135,0)</f>
        <v>0</v>
      </c>
      <c r="BI135" s="159">
        <f t="shared" ref="BI135:BI143" si="18">IF(N135="nulová",J135,0)</f>
        <v>0</v>
      </c>
      <c r="BJ135" s="13" t="s">
        <v>125</v>
      </c>
      <c r="BK135" s="160">
        <f t="shared" ref="BK135:BK143" si="19">ROUND(I135*H135,3)</f>
        <v>0</v>
      </c>
      <c r="BL135" s="13" t="s">
        <v>188</v>
      </c>
      <c r="BM135" s="158" t="s">
        <v>302</v>
      </c>
    </row>
    <row r="136" spans="2:65" s="1" customFormat="1" ht="16.5" customHeight="1">
      <c r="B136" s="147"/>
      <c r="C136" s="161" t="s">
        <v>151</v>
      </c>
      <c r="D136" s="161" t="s">
        <v>173</v>
      </c>
      <c r="E136" s="162" t="s">
        <v>303</v>
      </c>
      <c r="F136" s="163" t="s">
        <v>304</v>
      </c>
      <c r="G136" s="164" t="s">
        <v>181</v>
      </c>
      <c r="H136" s="165">
        <v>93.454999999999998</v>
      </c>
      <c r="I136" s="166"/>
      <c r="J136" s="165">
        <f t="shared" si="10"/>
        <v>0</v>
      </c>
      <c r="K136" s="163" t="s">
        <v>1</v>
      </c>
      <c r="L136" s="167"/>
      <c r="M136" s="168" t="s">
        <v>1</v>
      </c>
      <c r="N136" s="169" t="s">
        <v>36</v>
      </c>
      <c r="O136" s="51"/>
      <c r="P136" s="156">
        <f t="shared" si="11"/>
        <v>0</v>
      </c>
      <c r="Q136" s="156">
        <v>1.3999999999999999E-4</v>
      </c>
      <c r="R136" s="156">
        <f t="shared" si="12"/>
        <v>1.3083699999999998E-2</v>
      </c>
      <c r="S136" s="156">
        <v>0</v>
      </c>
      <c r="T136" s="157">
        <f t="shared" si="13"/>
        <v>0</v>
      </c>
      <c r="AR136" s="158" t="s">
        <v>222</v>
      </c>
      <c r="AT136" s="158" t="s">
        <v>173</v>
      </c>
      <c r="AU136" s="158" t="s">
        <v>125</v>
      </c>
      <c r="AY136" s="13" t="s">
        <v>118</v>
      </c>
      <c r="BE136" s="159">
        <f t="shared" si="14"/>
        <v>0</v>
      </c>
      <c r="BF136" s="159">
        <f t="shared" si="15"/>
        <v>0</v>
      </c>
      <c r="BG136" s="159">
        <f t="shared" si="16"/>
        <v>0</v>
      </c>
      <c r="BH136" s="159">
        <f t="shared" si="17"/>
        <v>0</v>
      </c>
      <c r="BI136" s="159">
        <f t="shared" si="18"/>
        <v>0</v>
      </c>
      <c r="BJ136" s="13" t="s">
        <v>125</v>
      </c>
      <c r="BK136" s="160">
        <f t="shared" si="19"/>
        <v>0</v>
      </c>
      <c r="BL136" s="13" t="s">
        <v>188</v>
      </c>
      <c r="BM136" s="158" t="s">
        <v>305</v>
      </c>
    </row>
    <row r="137" spans="2:65" s="1" customFormat="1" ht="16.5" customHeight="1">
      <c r="B137" s="147"/>
      <c r="C137" s="161" t="s">
        <v>155</v>
      </c>
      <c r="D137" s="161" t="s">
        <v>173</v>
      </c>
      <c r="E137" s="162" t="s">
        <v>306</v>
      </c>
      <c r="F137" s="163" t="s">
        <v>307</v>
      </c>
      <c r="G137" s="164" t="s">
        <v>181</v>
      </c>
      <c r="H137" s="165">
        <v>27.605</v>
      </c>
      <c r="I137" s="166"/>
      <c r="J137" s="165">
        <f t="shared" si="10"/>
        <v>0</v>
      </c>
      <c r="K137" s="163" t="s">
        <v>1</v>
      </c>
      <c r="L137" s="167"/>
      <c r="M137" s="168" t="s">
        <v>1</v>
      </c>
      <c r="N137" s="169" t="s">
        <v>36</v>
      </c>
      <c r="O137" s="51"/>
      <c r="P137" s="156">
        <f t="shared" si="11"/>
        <v>0</v>
      </c>
      <c r="Q137" s="156">
        <v>1.0000000000000001E-5</v>
      </c>
      <c r="R137" s="156">
        <f t="shared" si="12"/>
        <v>2.7605000000000001E-4</v>
      </c>
      <c r="S137" s="156">
        <v>0</v>
      </c>
      <c r="T137" s="157">
        <f t="shared" si="13"/>
        <v>0</v>
      </c>
      <c r="AR137" s="158" t="s">
        <v>222</v>
      </c>
      <c r="AT137" s="158" t="s">
        <v>173</v>
      </c>
      <c r="AU137" s="158" t="s">
        <v>125</v>
      </c>
      <c r="AY137" s="13" t="s">
        <v>118</v>
      </c>
      <c r="BE137" s="159">
        <f t="shared" si="14"/>
        <v>0</v>
      </c>
      <c r="BF137" s="159">
        <f t="shared" si="15"/>
        <v>0</v>
      </c>
      <c r="BG137" s="159">
        <f t="shared" si="16"/>
        <v>0</v>
      </c>
      <c r="BH137" s="159">
        <f t="shared" si="17"/>
        <v>0</v>
      </c>
      <c r="BI137" s="159">
        <f t="shared" si="18"/>
        <v>0</v>
      </c>
      <c r="BJ137" s="13" t="s">
        <v>125</v>
      </c>
      <c r="BK137" s="160">
        <f t="shared" si="19"/>
        <v>0</v>
      </c>
      <c r="BL137" s="13" t="s">
        <v>188</v>
      </c>
      <c r="BM137" s="158" t="s">
        <v>308</v>
      </c>
    </row>
    <row r="138" spans="2:65" s="1" customFormat="1" ht="16.5" customHeight="1">
      <c r="B138" s="147"/>
      <c r="C138" s="148" t="s">
        <v>160</v>
      </c>
      <c r="D138" s="148" t="s">
        <v>120</v>
      </c>
      <c r="E138" s="149" t="s">
        <v>309</v>
      </c>
      <c r="F138" s="150" t="s">
        <v>310</v>
      </c>
      <c r="G138" s="151" t="s">
        <v>181</v>
      </c>
      <c r="H138" s="152">
        <v>73.436999999999998</v>
      </c>
      <c r="I138" s="153"/>
      <c r="J138" s="152">
        <f t="shared" si="10"/>
        <v>0</v>
      </c>
      <c r="K138" s="150" t="s">
        <v>1</v>
      </c>
      <c r="L138" s="28"/>
      <c r="M138" s="154" t="s">
        <v>1</v>
      </c>
      <c r="N138" s="155" t="s">
        <v>36</v>
      </c>
      <c r="O138" s="51"/>
      <c r="P138" s="156">
        <f t="shared" si="11"/>
        <v>0</v>
      </c>
      <c r="Q138" s="156">
        <v>3.3000000000000003E-5</v>
      </c>
      <c r="R138" s="156">
        <f t="shared" si="12"/>
        <v>2.4234210000000003E-3</v>
      </c>
      <c r="S138" s="156">
        <v>0</v>
      </c>
      <c r="T138" s="157">
        <f t="shared" si="13"/>
        <v>0</v>
      </c>
      <c r="AR138" s="158" t="s">
        <v>188</v>
      </c>
      <c r="AT138" s="158" t="s">
        <v>120</v>
      </c>
      <c r="AU138" s="158" t="s">
        <v>125</v>
      </c>
      <c r="AY138" s="13" t="s">
        <v>118</v>
      </c>
      <c r="BE138" s="159">
        <f t="shared" si="14"/>
        <v>0</v>
      </c>
      <c r="BF138" s="159">
        <f t="shared" si="15"/>
        <v>0</v>
      </c>
      <c r="BG138" s="159">
        <f t="shared" si="16"/>
        <v>0</v>
      </c>
      <c r="BH138" s="159">
        <f t="shared" si="17"/>
        <v>0</v>
      </c>
      <c r="BI138" s="159">
        <f t="shared" si="18"/>
        <v>0</v>
      </c>
      <c r="BJ138" s="13" t="s">
        <v>125</v>
      </c>
      <c r="BK138" s="160">
        <f t="shared" si="19"/>
        <v>0</v>
      </c>
      <c r="BL138" s="13" t="s">
        <v>188</v>
      </c>
      <c r="BM138" s="158" t="s">
        <v>311</v>
      </c>
    </row>
    <row r="139" spans="2:65" s="1" customFormat="1" ht="16.5" customHeight="1">
      <c r="B139" s="147"/>
      <c r="C139" s="161" t="s">
        <v>164</v>
      </c>
      <c r="D139" s="161" t="s">
        <v>173</v>
      </c>
      <c r="E139" s="162" t="s">
        <v>312</v>
      </c>
      <c r="F139" s="163" t="s">
        <v>313</v>
      </c>
      <c r="G139" s="164" t="s">
        <v>181</v>
      </c>
      <c r="H139" s="165">
        <v>56.902000000000001</v>
      </c>
      <c r="I139" s="166"/>
      <c r="J139" s="165">
        <f t="shared" si="10"/>
        <v>0</v>
      </c>
      <c r="K139" s="163" t="s">
        <v>1</v>
      </c>
      <c r="L139" s="167"/>
      <c r="M139" s="168" t="s">
        <v>1</v>
      </c>
      <c r="N139" s="169" t="s">
        <v>36</v>
      </c>
      <c r="O139" s="51"/>
      <c r="P139" s="156">
        <f t="shared" si="11"/>
        <v>0</v>
      </c>
      <c r="Q139" s="156">
        <v>6.0000000000000002E-5</v>
      </c>
      <c r="R139" s="156">
        <f t="shared" si="12"/>
        <v>3.4141200000000001E-3</v>
      </c>
      <c r="S139" s="156">
        <v>0</v>
      </c>
      <c r="T139" s="157">
        <f t="shared" si="13"/>
        <v>0</v>
      </c>
      <c r="AR139" s="158" t="s">
        <v>222</v>
      </c>
      <c r="AT139" s="158" t="s">
        <v>173</v>
      </c>
      <c r="AU139" s="158" t="s">
        <v>125</v>
      </c>
      <c r="AY139" s="13" t="s">
        <v>118</v>
      </c>
      <c r="BE139" s="159">
        <f t="shared" si="14"/>
        <v>0</v>
      </c>
      <c r="BF139" s="159">
        <f t="shared" si="15"/>
        <v>0</v>
      </c>
      <c r="BG139" s="159">
        <f t="shared" si="16"/>
        <v>0</v>
      </c>
      <c r="BH139" s="159">
        <f t="shared" si="17"/>
        <v>0</v>
      </c>
      <c r="BI139" s="159">
        <f t="shared" si="18"/>
        <v>0</v>
      </c>
      <c r="BJ139" s="13" t="s">
        <v>125</v>
      </c>
      <c r="BK139" s="160">
        <f t="shared" si="19"/>
        <v>0</v>
      </c>
      <c r="BL139" s="13" t="s">
        <v>188</v>
      </c>
      <c r="BM139" s="158" t="s">
        <v>314</v>
      </c>
    </row>
    <row r="140" spans="2:65" s="1" customFormat="1" ht="16.5" customHeight="1">
      <c r="B140" s="147"/>
      <c r="C140" s="161" t="s">
        <v>168</v>
      </c>
      <c r="D140" s="161" t="s">
        <v>173</v>
      </c>
      <c r="E140" s="162" t="s">
        <v>315</v>
      </c>
      <c r="F140" s="163" t="s">
        <v>316</v>
      </c>
      <c r="G140" s="164" t="s">
        <v>181</v>
      </c>
      <c r="H140" s="165">
        <v>18.004000000000001</v>
      </c>
      <c r="I140" s="166"/>
      <c r="J140" s="165">
        <f t="shared" si="10"/>
        <v>0</v>
      </c>
      <c r="K140" s="163" t="s">
        <v>317</v>
      </c>
      <c r="L140" s="167"/>
      <c r="M140" s="168" t="s">
        <v>1</v>
      </c>
      <c r="N140" s="169" t="s">
        <v>36</v>
      </c>
      <c r="O140" s="51"/>
      <c r="P140" s="156">
        <f t="shared" si="11"/>
        <v>0</v>
      </c>
      <c r="Q140" s="156">
        <v>4.0000000000000003E-5</v>
      </c>
      <c r="R140" s="156">
        <f t="shared" si="12"/>
        <v>7.2016000000000007E-4</v>
      </c>
      <c r="S140" s="156">
        <v>0</v>
      </c>
      <c r="T140" s="157">
        <f t="shared" si="13"/>
        <v>0</v>
      </c>
      <c r="AR140" s="158" t="s">
        <v>222</v>
      </c>
      <c r="AT140" s="158" t="s">
        <v>173</v>
      </c>
      <c r="AU140" s="158" t="s">
        <v>125</v>
      </c>
      <c r="AY140" s="13" t="s">
        <v>118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3" t="s">
        <v>125</v>
      </c>
      <c r="BK140" s="160">
        <f t="shared" si="19"/>
        <v>0</v>
      </c>
      <c r="BL140" s="13" t="s">
        <v>188</v>
      </c>
      <c r="BM140" s="158" t="s">
        <v>318</v>
      </c>
    </row>
    <row r="141" spans="2:65" s="1" customFormat="1" ht="16.5" customHeight="1">
      <c r="B141" s="147"/>
      <c r="C141" s="148" t="s">
        <v>172</v>
      </c>
      <c r="D141" s="148" t="s">
        <v>120</v>
      </c>
      <c r="E141" s="149" t="s">
        <v>319</v>
      </c>
      <c r="F141" s="150" t="s">
        <v>320</v>
      </c>
      <c r="G141" s="151" t="s">
        <v>181</v>
      </c>
      <c r="H141" s="152">
        <v>26.324000000000002</v>
      </c>
      <c r="I141" s="153"/>
      <c r="J141" s="152">
        <f t="shared" si="10"/>
        <v>0</v>
      </c>
      <c r="K141" s="150" t="s">
        <v>317</v>
      </c>
      <c r="L141" s="28"/>
      <c r="M141" s="154" t="s">
        <v>1</v>
      </c>
      <c r="N141" s="155" t="s">
        <v>36</v>
      </c>
      <c r="O141" s="51"/>
      <c r="P141" s="156">
        <f t="shared" si="11"/>
        <v>0</v>
      </c>
      <c r="Q141" s="156">
        <v>3.3000000000000003E-5</v>
      </c>
      <c r="R141" s="156">
        <f t="shared" si="12"/>
        <v>8.6869200000000012E-4</v>
      </c>
      <c r="S141" s="156">
        <v>0</v>
      </c>
      <c r="T141" s="157">
        <f t="shared" si="13"/>
        <v>0</v>
      </c>
      <c r="AR141" s="158" t="s">
        <v>188</v>
      </c>
      <c r="AT141" s="158" t="s">
        <v>120</v>
      </c>
      <c r="AU141" s="158" t="s">
        <v>125</v>
      </c>
      <c r="AY141" s="13" t="s">
        <v>118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3" t="s">
        <v>125</v>
      </c>
      <c r="BK141" s="160">
        <f t="shared" si="19"/>
        <v>0</v>
      </c>
      <c r="BL141" s="13" t="s">
        <v>188</v>
      </c>
      <c r="BM141" s="158" t="s">
        <v>321</v>
      </c>
    </row>
    <row r="142" spans="2:65" s="1" customFormat="1" ht="16.5" customHeight="1">
      <c r="B142" s="147"/>
      <c r="C142" s="161" t="s">
        <v>178</v>
      </c>
      <c r="D142" s="161" t="s">
        <v>173</v>
      </c>
      <c r="E142" s="162" t="s">
        <v>322</v>
      </c>
      <c r="F142" s="163" t="s">
        <v>323</v>
      </c>
      <c r="G142" s="164" t="s">
        <v>181</v>
      </c>
      <c r="H142" s="165">
        <v>26.85</v>
      </c>
      <c r="I142" s="166"/>
      <c r="J142" s="165">
        <f t="shared" si="10"/>
        <v>0</v>
      </c>
      <c r="K142" s="163" t="s">
        <v>317</v>
      </c>
      <c r="L142" s="167"/>
      <c r="M142" s="168" t="s">
        <v>1</v>
      </c>
      <c r="N142" s="169" t="s">
        <v>36</v>
      </c>
      <c r="O142" s="51"/>
      <c r="P142" s="156">
        <f t="shared" si="11"/>
        <v>0</v>
      </c>
      <c r="Q142" s="156">
        <v>1.8000000000000001E-4</v>
      </c>
      <c r="R142" s="156">
        <f t="shared" si="12"/>
        <v>4.8330000000000005E-3</v>
      </c>
      <c r="S142" s="156">
        <v>0</v>
      </c>
      <c r="T142" s="157">
        <f t="shared" si="13"/>
        <v>0</v>
      </c>
      <c r="AR142" s="158" t="s">
        <v>222</v>
      </c>
      <c r="AT142" s="158" t="s">
        <v>173</v>
      </c>
      <c r="AU142" s="158" t="s">
        <v>125</v>
      </c>
      <c r="AY142" s="13" t="s">
        <v>118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3" t="s">
        <v>125</v>
      </c>
      <c r="BK142" s="160">
        <f t="shared" si="19"/>
        <v>0</v>
      </c>
      <c r="BL142" s="13" t="s">
        <v>188</v>
      </c>
      <c r="BM142" s="158" t="s">
        <v>324</v>
      </c>
    </row>
    <row r="143" spans="2:65" s="1" customFormat="1" ht="24" customHeight="1">
      <c r="B143" s="147"/>
      <c r="C143" s="148" t="s">
        <v>184</v>
      </c>
      <c r="D143" s="148" t="s">
        <v>120</v>
      </c>
      <c r="E143" s="149" t="s">
        <v>325</v>
      </c>
      <c r="F143" s="150" t="s">
        <v>326</v>
      </c>
      <c r="G143" s="151" t="s">
        <v>243</v>
      </c>
      <c r="H143" s="153"/>
      <c r="I143" s="153"/>
      <c r="J143" s="152">
        <f t="shared" si="10"/>
        <v>0</v>
      </c>
      <c r="K143" s="150" t="s">
        <v>205</v>
      </c>
      <c r="L143" s="28"/>
      <c r="M143" s="154" t="s">
        <v>1</v>
      </c>
      <c r="N143" s="155" t="s">
        <v>36</v>
      </c>
      <c r="O143" s="51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AR143" s="158" t="s">
        <v>124</v>
      </c>
      <c r="AT143" s="158" t="s">
        <v>120</v>
      </c>
      <c r="AU143" s="158" t="s">
        <v>125</v>
      </c>
      <c r="AY143" s="13" t="s">
        <v>118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3" t="s">
        <v>125</v>
      </c>
      <c r="BK143" s="160">
        <f t="shared" si="19"/>
        <v>0</v>
      </c>
      <c r="BL143" s="13" t="s">
        <v>124</v>
      </c>
      <c r="BM143" s="158" t="s">
        <v>327</v>
      </c>
    </row>
    <row r="144" spans="2:65" s="11" customFormat="1" ht="22.75" customHeight="1">
      <c r="B144" s="134"/>
      <c r="D144" s="135" t="s">
        <v>69</v>
      </c>
      <c r="E144" s="145" t="s">
        <v>328</v>
      </c>
      <c r="F144" s="145" t="s">
        <v>329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SUM(P145:P154)</f>
        <v>0</v>
      </c>
      <c r="Q144" s="140"/>
      <c r="R144" s="141">
        <f>SUM(R145:R154)</f>
        <v>0.21203</v>
      </c>
      <c r="S144" s="140"/>
      <c r="T144" s="142">
        <f>SUM(T145:T154)</f>
        <v>1.25</v>
      </c>
      <c r="AR144" s="135" t="s">
        <v>125</v>
      </c>
      <c r="AT144" s="143" t="s">
        <v>69</v>
      </c>
      <c r="AU144" s="143" t="s">
        <v>78</v>
      </c>
      <c r="AY144" s="135" t="s">
        <v>118</v>
      </c>
      <c r="BK144" s="144">
        <f>SUM(BK145:BK154)</f>
        <v>0</v>
      </c>
    </row>
    <row r="145" spans="2:65" s="1" customFormat="1" ht="16.5" customHeight="1">
      <c r="B145" s="147"/>
      <c r="C145" s="148" t="s">
        <v>188</v>
      </c>
      <c r="D145" s="148" t="s">
        <v>120</v>
      </c>
      <c r="E145" s="149" t="s">
        <v>330</v>
      </c>
      <c r="F145" s="150" t="s">
        <v>331</v>
      </c>
      <c r="G145" s="151" t="s">
        <v>269</v>
      </c>
      <c r="H145" s="152">
        <v>1</v>
      </c>
      <c r="I145" s="153"/>
      <c r="J145" s="152">
        <f t="shared" ref="J145:J154" si="20">ROUND(I145*H145,3)</f>
        <v>0</v>
      </c>
      <c r="K145" s="150" t="s">
        <v>332</v>
      </c>
      <c r="L145" s="28"/>
      <c r="M145" s="154" t="s">
        <v>1</v>
      </c>
      <c r="N145" s="155" t="s">
        <v>36</v>
      </c>
      <c r="O145" s="51"/>
      <c r="P145" s="156">
        <f t="shared" ref="P145:P154" si="21">O145*H145</f>
        <v>0</v>
      </c>
      <c r="Q145" s="156">
        <v>8.0000000000000007E-5</v>
      </c>
      <c r="R145" s="156">
        <f t="shared" ref="R145:R154" si="22">Q145*H145</f>
        <v>8.0000000000000007E-5</v>
      </c>
      <c r="S145" s="156">
        <v>1.25</v>
      </c>
      <c r="T145" s="157">
        <f t="shared" ref="T145:T154" si="23">S145*H145</f>
        <v>1.25</v>
      </c>
      <c r="AR145" s="158" t="s">
        <v>188</v>
      </c>
      <c r="AT145" s="158" t="s">
        <v>120</v>
      </c>
      <c r="AU145" s="158" t="s">
        <v>125</v>
      </c>
      <c r="AY145" s="13" t="s">
        <v>118</v>
      </c>
      <c r="BE145" s="159">
        <f t="shared" ref="BE145:BE154" si="24">IF(N145="základná",J145,0)</f>
        <v>0</v>
      </c>
      <c r="BF145" s="159">
        <f t="shared" ref="BF145:BF154" si="25">IF(N145="znížená",J145,0)</f>
        <v>0</v>
      </c>
      <c r="BG145" s="159">
        <f t="shared" ref="BG145:BG154" si="26">IF(N145="zákl. prenesená",J145,0)</f>
        <v>0</v>
      </c>
      <c r="BH145" s="159">
        <f t="shared" ref="BH145:BH154" si="27">IF(N145="zníž. prenesená",J145,0)</f>
        <v>0</v>
      </c>
      <c r="BI145" s="159">
        <f t="shared" ref="BI145:BI154" si="28">IF(N145="nulová",J145,0)</f>
        <v>0</v>
      </c>
      <c r="BJ145" s="13" t="s">
        <v>125</v>
      </c>
      <c r="BK145" s="160">
        <f t="shared" ref="BK145:BK154" si="29">ROUND(I145*H145,3)</f>
        <v>0</v>
      </c>
      <c r="BL145" s="13" t="s">
        <v>188</v>
      </c>
      <c r="BM145" s="158" t="s">
        <v>333</v>
      </c>
    </row>
    <row r="146" spans="2:65" s="1" customFormat="1" ht="24" customHeight="1">
      <c r="B146" s="147"/>
      <c r="C146" s="148" t="s">
        <v>194</v>
      </c>
      <c r="D146" s="148" t="s">
        <v>120</v>
      </c>
      <c r="E146" s="149" t="s">
        <v>334</v>
      </c>
      <c r="F146" s="150" t="s">
        <v>335</v>
      </c>
      <c r="G146" s="151" t="s">
        <v>217</v>
      </c>
      <c r="H146" s="152">
        <v>1</v>
      </c>
      <c r="I146" s="153"/>
      <c r="J146" s="152">
        <f t="shared" si="20"/>
        <v>0</v>
      </c>
      <c r="K146" s="150" t="s">
        <v>205</v>
      </c>
      <c r="L146" s="28"/>
      <c r="M146" s="154" t="s">
        <v>1</v>
      </c>
      <c r="N146" s="155" t="s">
        <v>36</v>
      </c>
      <c r="O146" s="51"/>
      <c r="P146" s="156">
        <f t="shared" si="21"/>
        <v>0</v>
      </c>
      <c r="Q146" s="156">
        <v>0</v>
      </c>
      <c r="R146" s="156">
        <f t="shared" si="22"/>
        <v>0</v>
      </c>
      <c r="S146" s="156">
        <v>0</v>
      </c>
      <c r="T146" s="157">
        <f t="shared" si="23"/>
        <v>0</v>
      </c>
      <c r="AR146" s="158" t="s">
        <v>188</v>
      </c>
      <c r="AT146" s="158" t="s">
        <v>120</v>
      </c>
      <c r="AU146" s="158" t="s">
        <v>125</v>
      </c>
      <c r="AY146" s="13" t="s">
        <v>118</v>
      </c>
      <c r="BE146" s="159">
        <f t="shared" si="24"/>
        <v>0</v>
      </c>
      <c r="BF146" s="159">
        <f t="shared" si="25"/>
        <v>0</v>
      </c>
      <c r="BG146" s="159">
        <f t="shared" si="26"/>
        <v>0</v>
      </c>
      <c r="BH146" s="159">
        <f t="shared" si="27"/>
        <v>0</v>
      </c>
      <c r="BI146" s="159">
        <f t="shared" si="28"/>
        <v>0</v>
      </c>
      <c r="BJ146" s="13" t="s">
        <v>125</v>
      </c>
      <c r="BK146" s="160">
        <f t="shared" si="29"/>
        <v>0</v>
      </c>
      <c r="BL146" s="13" t="s">
        <v>188</v>
      </c>
      <c r="BM146" s="158" t="s">
        <v>336</v>
      </c>
    </row>
    <row r="147" spans="2:65" s="1" customFormat="1" ht="24" customHeight="1">
      <c r="B147" s="147"/>
      <c r="C147" s="161" t="s">
        <v>202</v>
      </c>
      <c r="D147" s="161" t="s">
        <v>173</v>
      </c>
      <c r="E147" s="162" t="s">
        <v>337</v>
      </c>
      <c r="F147" s="163" t="s">
        <v>338</v>
      </c>
      <c r="G147" s="164" t="s">
        <v>217</v>
      </c>
      <c r="H147" s="165">
        <v>1</v>
      </c>
      <c r="I147" s="166"/>
      <c r="J147" s="165">
        <f t="shared" si="20"/>
        <v>0</v>
      </c>
      <c r="K147" s="163" t="s">
        <v>205</v>
      </c>
      <c r="L147" s="167"/>
      <c r="M147" s="168" t="s">
        <v>1</v>
      </c>
      <c r="N147" s="169" t="s">
        <v>36</v>
      </c>
      <c r="O147" s="51"/>
      <c r="P147" s="156">
        <f t="shared" si="21"/>
        <v>0</v>
      </c>
      <c r="Q147" s="156">
        <v>4.5999999999999999E-2</v>
      </c>
      <c r="R147" s="156">
        <f t="shared" si="22"/>
        <v>4.5999999999999999E-2</v>
      </c>
      <c r="S147" s="156">
        <v>0</v>
      </c>
      <c r="T147" s="157">
        <f t="shared" si="23"/>
        <v>0</v>
      </c>
      <c r="AR147" s="158" t="s">
        <v>222</v>
      </c>
      <c r="AT147" s="158" t="s">
        <v>173</v>
      </c>
      <c r="AU147" s="158" t="s">
        <v>125</v>
      </c>
      <c r="AY147" s="13" t="s">
        <v>118</v>
      </c>
      <c r="BE147" s="159">
        <f t="shared" si="24"/>
        <v>0</v>
      </c>
      <c r="BF147" s="159">
        <f t="shared" si="25"/>
        <v>0</v>
      </c>
      <c r="BG147" s="159">
        <f t="shared" si="26"/>
        <v>0</v>
      </c>
      <c r="BH147" s="159">
        <f t="shared" si="27"/>
        <v>0</v>
      </c>
      <c r="BI147" s="159">
        <f t="shared" si="28"/>
        <v>0</v>
      </c>
      <c r="BJ147" s="13" t="s">
        <v>125</v>
      </c>
      <c r="BK147" s="160">
        <f t="shared" si="29"/>
        <v>0</v>
      </c>
      <c r="BL147" s="13" t="s">
        <v>188</v>
      </c>
      <c r="BM147" s="158" t="s">
        <v>339</v>
      </c>
    </row>
    <row r="148" spans="2:65" s="1" customFormat="1" ht="16.5" customHeight="1">
      <c r="B148" s="147"/>
      <c r="C148" s="148" t="s">
        <v>211</v>
      </c>
      <c r="D148" s="148" t="s">
        <v>120</v>
      </c>
      <c r="E148" s="149" t="s">
        <v>340</v>
      </c>
      <c r="F148" s="150" t="s">
        <v>341</v>
      </c>
      <c r="G148" s="151" t="s">
        <v>342</v>
      </c>
      <c r="H148" s="152">
        <v>1</v>
      </c>
      <c r="I148" s="153"/>
      <c r="J148" s="152">
        <f t="shared" si="20"/>
        <v>0</v>
      </c>
      <c r="K148" s="150" t="s">
        <v>205</v>
      </c>
      <c r="L148" s="28"/>
      <c r="M148" s="154" t="s">
        <v>1</v>
      </c>
      <c r="N148" s="155" t="s">
        <v>36</v>
      </c>
      <c r="O148" s="51"/>
      <c r="P148" s="156">
        <f t="shared" si="21"/>
        <v>0</v>
      </c>
      <c r="Q148" s="156">
        <v>6.8949999999999997E-2</v>
      </c>
      <c r="R148" s="156">
        <f t="shared" si="22"/>
        <v>6.8949999999999997E-2</v>
      </c>
      <c r="S148" s="156">
        <v>0</v>
      </c>
      <c r="T148" s="157">
        <f t="shared" si="23"/>
        <v>0</v>
      </c>
      <c r="AR148" s="158" t="s">
        <v>188</v>
      </c>
      <c r="AT148" s="158" t="s">
        <v>120</v>
      </c>
      <c r="AU148" s="158" t="s">
        <v>125</v>
      </c>
      <c r="AY148" s="13" t="s">
        <v>118</v>
      </c>
      <c r="BE148" s="159">
        <f t="shared" si="24"/>
        <v>0</v>
      </c>
      <c r="BF148" s="159">
        <f t="shared" si="25"/>
        <v>0</v>
      </c>
      <c r="BG148" s="159">
        <f t="shared" si="26"/>
        <v>0</v>
      </c>
      <c r="BH148" s="159">
        <f t="shared" si="27"/>
        <v>0</v>
      </c>
      <c r="BI148" s="159">
        <f t="shared" si="28"/>
        <v>0</v>
      </c>
      <c r="BJ148" s="13" t="s">
        <v>125</v>
      </c>
      <c r="BK148" s="160">
        <f t="shared" si="29"/>
        <v>0</v>
      </c>
      <c r="BL148" s="13" t="s">
        <v>188</v>
      </c>
      <c r="BM148" s="158" t="s">
        <v>343</v>
      </c>
    </row>
    <row r="149" spans="2:65" s="1" customFormat="1" ht="16.5" customHeight="1">
      <c r="B149" s="147"/>
      <c r="C149" s="161" t="s">
        <v>7</v>
      </c>
      <c r="D149" s="161" t="s">
        <v>173</v>
      </c>
      <c r="E149" s="162" t="s">
        <v>344</v>
      </c>
      <c r="F149" s="163" t="s">
        <v>345</v>
      </c>
      <c r="G149" s="164" t="s">
        <v>217</v>
      </c>
      <c r="H149" s="165">
        <v>1</v>
      </c>
      <c r="I149" s="166"/>
      <c r="J149" s="165">
        <f t="shared" si="20"/>
        <v>0</v>
      </c>
      <c r="K149" s="163" t="s">
        <v>1</v>
      </c>
      <c r="L149" s="167"/>
      <c r="M149" s="168" t="s">
        <v>1</v>
      </c>
      <c r="N149" s="169" t="s">
        <v>36</v>
      </c>
      <c r="O149" s="51"/>
      <c r="P149" s="156">
        <f t="shared" si="21"/>
        <v>0</v>
      </c>
      <c r="Q149" s="156">
        <v>0</v>
      </c>
      <c r="R149" s="156">
        <f t="shared" si="22"/>
        <v>0</v>
      </c>
      <c r="S149" s="156">
        <v>0</v>
      </c>
      <c r="T149" s="157">
        <f t="shared" si="23"/>
        <v>0</v>
      </c>
      <c r="AR149" s="158" t="s">
        <v>222</v>
      </c>
      <c r="AT149" s="158" t="s">
        <v>173</v>
      </c>
      <c r="AU149" s="158" t="s">
        <v>125</v>
      </c>
      <c r="AY149" s="13" t="s">
        <v>118</v>
      </c>
      <c r="BE149" s="159">
        <f t="shared" si="24"/>
        <v>0</v>
      </c>
      <c r="BF149" s="159">
        <f t="shared" si="25"/>
        <v>0</v>
      </c>
      <c r="BG149" s="159">
        <f t="shared" si="26"/>
        <v>0</v>
      </c>
      <c r="BH149" s="159">
        <f t="shared" si="27"/>
        <v>0</v>
      </c>
      <c r="BI149" s="159">
        <f t="shared" si="28"/>
        <v>0</v>
      </c>
      <c r="BJ149" s="13" t="s">
        <v>125</v>
      </c>
      <c r="BK149" s="160">
        <f t="shared" si="29"/>
        <v>0</v>
      </c>
      <c r="BL149" s="13" t="s">
        <v>188</v>
      </c>
      <c r="BM149" s="158" t="s">
        <v>346</v>
      </c>
    </row>
    <row r="150" spans="2:65" s="1" customFormat="1" ht="16.5" customHeight="1">
      <c r="B150" s="147"/>
      <c r="C150" s="161" t="s">
        <v>219</v>
      </c>
      <c r="D150" s="161" t="s">
        <v>173</v>
      </c>
      <c r="E150" s="162" t="s">
        <v>347</v>
      </c>
      <c r="F150" s="163" t="s">
        <v>348</v>
      </c>
      <c r="G150" s="164" t="s">
        <v>217</v>
      </c>
      <c r="H150" s="165">
        <v>2</v>
      </c>
      <c r="I150" s="166"/>
      <c r="J150" s="165">
        <f t="shared" si="20"/>
        <v>0</v>
      </c>
      <c r="K150" s="163" t="s">
        <v>1</v>
      </c>
      <c r="L150" s="167"/>
      <c r="M150" s="168" t="s">
        <v>1</v>
      </c>
      <c r="N150" s="169" t="s">
        <v>36</v>
      </c>
      <c r="O150" s="51"/>
      <c r="P150" s="156">
        <f t="shared" si="21"/>
        <v>0</v>
      </c>
      <c r="Q150" s="156">
        <v>0</v>
      </c>
      <c r="R150" s="156">
        <f t="shared" si="22"/>
        <v>0</v>
      </c>
      <c r="S150" s="156">
        <v>0</v>
      </c>
      <c r="T150" s="157">
        <f t="shared" si="23"/>
        <v>0</v>
      </c>
      <c r="AR150" s="158" t="s">
        <v>222</v>
      </c>
      <c r="AT150" s="158" t="s">
        <v>173</v>
      </c>
      <c r="AU150" s="158" t="s">
        <v>125</v>
      </c>
      <c r="AY150" s="13" t="s">
        <v>118</v>
      </c>
      <c r="BE150" s="159">
        <f t="shared" si="24"/>
        <v>0</v>
      </c>
      <c r="BF150" s="159">
        <f t="shared" si="25"/>
        <v>0</v>
      </c>
      <c r="BG150" s="159">
        <f t="shared" si="26"/>
        <v>0</v>
      </c>
      <c r="BH150" s="159">
        <f t="shared" si="27"/>
        <v>0</v>
      </c>
      <c r="BI150" s="159">
        <f t="shared" si="28"/>
        <v>0</v>
      </c>
      <c r="BJ150" s="13" t="s">
        <v>125</v>
      </c>
      <c r="BK150" s="160">
        <f t="shared" si="29"/>
        <v>0</v>
      </c>
      <c r="BL150" s="13" t="s">
        <v>188</v>
      </c>
      <c r="BM150" s="158" t="s">
        <v>349</v>
      </c>
    </row>
    <row r="151" spans="2:65" s="1" customFormat="1" ht="24" customHeight="1">
      <c r="B151" s="147"/>
      <c r="C151" s="148" t="s">
        <v>224</v>
      </c>
      <c r="D151" s="148" t="s">
        <v>120</v>
      </c>
      <c r="E151" s="149" t="s">
        <v>350</v>
      </c>
      <c r="F151" s="150" t="s">
        <v>351</v>
      </c>
      <c r="G151" s="151" t="s">
        <v>217</v>
      </c>
      <c r="H151" s="152">
        <v>1</v>
      </c>
      <c r="I151" s="153"/>
      <c r="J151" s="152">
        <f t="shared" si="20"/>
        <v>0</v>
      </c>
      <c r="K151" s="150" t="s">
        <v>205</v>
      </c>
      <c r="L151" s="28"/>
      <c r="M151" s="154" t="s">
        <v>1</v>
      </c>
      <c r="N151" s="155" t="s">
        <v>36</v>
      </c>
      <c r="O151" s="51"/>
      <c r="P151" s="156">
        <f t="shared" si="21"/>
        <v>0</v>
      </c>
      <c r="Q151" s="156">
        <v>0</v>
      </c>
      <c r="R151" s="156">
        <f t="shared" si="22"/>
        <v>0</v>
      </c>
      <c r="S151" s="156">
        <v>0</v>
      </c>
      <c r="T151" s="157">
        <f t="shared" si="23"/>
        <v>0</v>
      </c>
      <c r="AR151" s="158" t="s">
        <v>188</v>
      </c>
      <c r="AT151" s="158" t="s">
        <v>120</v>
      </c>
      <c r="AU151" s="158" t="s">
        <v>125</v>
      </c>
      <c r="AY151" s="13" t="s">
        <v>118</v>
      </c>
      <c r="BE151" s="159">
        <f t="shared" si="24"/>
        <v>0</v>
      </c>
      <c r="BF151" s="159">
        <f t="shared" si="25"/>
        <v>0</v>
      </c>
      <c r="BG151" s="159">
        <f t="shared" si="26"/>
        <v>0</v>
      </c>
      <c r="BH151" s="159">
        <f t="shared" si="27"/>
        <v>0</v>
      </c>
      <c r="BI151" s="159">
        <f t="shared" si="28"/>
        <v>0</v>
      </c>
      <c r="BJ151" s="13" t="s">
        <v>125</v>
      </c>
      <c r="BK151" s="160">
        <f t="shared" si="29"/>
        <v>0</v>
      </c>
      <c r="BL151" s="13" t="s">
        <v>188</v>
      </c>
      <c r="BM151" s="158" t="s">
        <v>352</v>
      </c>
    </row>
    <row r="152" spans="2:65" s="1" customFormat="1" ht="36" customHeight="1">
      <c r="B152" s="147"/>
      <c r="C152" s="161" t="s">
        <v>228</v>
      </c>
      <c r="D152" s="161" t="s">
        <v>173</v>
      </c>
      <c r="E152" s="162" t="s">
        <v>353</v>
      </c>
      <c r="F152" s="163" t="s">
        <v>354</v>
      </c>
      <c r="G152" s="164" t="s">
        <v>217</v>
      </c>
      <c r="H152" s="165">
        <v>1</v>
      </c>
      <c r="I152" s="166"/>
      <c r="J152" s="165">
        <f t="shared" si="20"/>
        <v>0</v>
      </c>
      <c r="K152" s="163" t="s">
        <v>205</v>
      </c>
      <c r="L152" s="167"/>
      <c r="M152" s="168" t="s">
        <v>1</v>
      </c>
      <c r="N152" s="169" t="s">
        <v>36</v>
      </c>
      <c r="O152" s="51"/>
      <c r="P152" s="156">
        <f t="shared" si="21"/>
        <v>0</v>
      </c>
      <c r="Q152" s="156">
        <v>9.7000000000000003E-2</v>
      </c>
      <c r="R152" s="156">
        <f t="shared" si="22"/>
        <v>9.7000000000000003E-2</v>
      </c>
      <c r="S152" s="156">
        <v>0</v>
      </c>
      <c r="T152" s="157">
        <f t="shared" si="23"/>
        <v>0</v>
      </c>
      <c r="AR152" s="158" t="s">
        <v>222</v>
      </c>
      <c r="AT152" s="158" t="s">
        <v>173</v>
      </c>
      <c r="AU152" s="158" t="s">
        <v>125</v>
      </c>
      <c r="AY152" s="13" t="s">
        <v>118</v>
      </c>
      <c r="BE152" s="159">
        <f t="shared" si="24"/>
        <v>0</v>
      </c>
      <c r="BF152" s="159">
        <f t="shared" si="25"/>
        <v>0</v>
      </c>
      <c r="BG152" s="159">
        <f t="shared" si="26"/>
        <v>0</v>
      </c>
      <c r="BH152" s="159">
        <f t="shared" si="27"/>
        <v>0</v>
      </c>
      <c r="BI152" s="159">
        <f t="shared" si="28"/>
        <v>0</v>
      </c>
      <c r="BJ152" s="13" t="s">
        <v>125</v>
      </c>
      <c r="BK152" s="160">
        <f t="shared" si="29"/>
        <v>0</v>
      </c>
      <c r="BL152" s="13" t="s">
        <v>188</v>
      </c>
      <c r="BM152" s="158" t="s">
        <v>355</v>
      </c>
    </row>
    <row r="153" spans="2:65" s="1" customFormat="1" ht="16.5" customHeight="1">
      <c r="B153" s="147"/>
      <c r="C153" s="161" t="s">
        <v>232</v>
      </c>
      <c r="D153" s="161" t="s">
        <v>173</v>
      </c>
      <c r="E153" s="162" t="s">
        <v>356</v>
      </c>
      <c r="F153" s="163" t="s">
        <v>357</v>
      </c>
      <c r="G153" s="164" t="s">
        <v>217</v>
      </c>
      <c r="H153" s="165">
        <v>1</v>
      </c>
      <c r="I153" s="166"/>
      <c r="J153" s="165">
        <f t="shared" si="20"/>
        <v>0</v>
      </c>
      <c r="K153" s="163" t="s">
        <v>1</v>
      </c>
      <c r="L153" s="167"/>
      <c r="M153" s="168" t="s">
        <v>1</v>
      </c>
      <c r="N153" s="169" t="s">
        <v>36</v>
      </c>
      <c r="O153" s="51"/>
      <c r="P153" s="156">
        <f t="shared" si="21"/>
        <v>0</v>
      </c>
      <c r="Q153" s="156">
        <v>0</v>
      </c>
      <c r="R153" s="156">
        <f t="shared" si="22"/>
        <v>0</v>
      </c>
      <c r="S153" s="156">
        <v>0</v>
      </c>
      <c r="T153" s="157">
        <f t="shared" si="23"/>
        <v>0</v>
      </c>
      <c r="AR153" s="158" t="s">
        <v>222</v>
      </c>
      <c r="AT153" s="158" t="s">
        <v>173</v>
      </c>
      <c r="AU153" s="158" t="s">
        <v>125</v>
      </c>
      <c r="AY153" s="13" t="s">
        <v>118</v>
      </c>
      <c r="BE153" s="159">
        <f t="shared" si="24"/>
        <v>0</v>
      </c>
      <c r="BF153" s="159">
        <f t="shared" si="25"/>
        <v>0</v>
      </c>
      <c r="BG153" s="159">
        <f t="shared" si="26"/>
        <v>0</v>
      </c>
      <c r="BH153" s="159">
        <f t="shared" si="27"/>
        <v>0</v>
      </c>
      <c r="BI153" s="159">
        <f t="shared" si="28"/>
        <v>0</v>
      </c>
      <c r="BJ153" s="13" t="s">
        <v>125</v>
      </c>
      <c r="BK153" s="160">
        <f t="shared" si="29"/>
        <v>0</v>
      </c>
      <c r="BL153" s="13" t="s">
        <v>188</v>
      </c>
      <c r="BM153" s="158" t="s">
        <v>358</v>
      </c>
    </row>
    <row r="154" spans="2:65" s="1" customFormat="1" ht="24" customHeight="1">
      <c r="B154" s="147"/>
      <c r="C154" s="148" t="s">
        <v>236</v>
      </c>
      <c r="D154" s="148" t="s">
        <v>120</v>
      </c>
      <c r="E154" s="149" t="s">
        <v>359</v>
      </c>
      <c r="F154" s="150" t="s">
        <v>360</v>
      </c>
      <c r="G154" s="151" t="s">
        <v>243</v>
      </c>
      <c r="H154" s="153"/>
      <c r="I154" s="153"/>
      <c r="J154" s="152">
        <f t="shared" si="20"/>
        <v>0</v>
      </c>
      <c r="K154" s="150" t="s">
        <v>133</v>
      </c>
      <c r="L154" s="28"/>
      <c r="M154" s="154" t="s">
        <v>1</v>
      </c>
      <c r="N154" s="155" t="s">
        <v>36</v>
      </c>
      <c r="O154" s="51"/>
      <c r="P154" s="156">
        <f t="shared" si="21"/>
        <v>0</v>
      </c>
      <c r="Q154" s="156">
        <v>0</v>
      </c>
      <c r="R154" s="156">
        <f t="shared" si="22"/>
        <v>0</v>
      </c>
      <c r="S154" s="156">
        <v>0</v>
      </c>
      <c r="T154" s="157">
        <f t="shared" si="23"/>
        <v>0</v>
      </c>
      <c r="AR154" s="158" t="s">
        <v>188</v>
      </c>
      <c r="AT154" s="158" t="s">
        <v>120</v>
      </c>
      <c r="AU154" s="158" t="s">
        <v>125</v>
      </c>
      <c r="AY154" s="13" t="s">
        <v>118</v>
      </c>
      <c r="BE154" s="159">
        <f t="shared" si="24"/>
        <v>0</v>
      </c>
      <c r="BF154" s="159">
        <f t="shared" si="25"/>
        <v>0</v>
      </c>
      <c r="BG154" s="159">
        <f t="shared" si="26"/>
        <v>0</v>
      </c>
      <c r="BH154" s="159">
        <f t="shared" si="27"/>
        <v>0</v>
      </c>
      <c r="BI154" s="159">
        <f t="shared" si="28"/>
        <v>0</v>
      </c>
      <c r="BJ154" s="13" t="s">
        <v>125</v>
      </c>
      <c r="BK154" s="160">
        <f t="shared" si="29"/>
        <v>0</v>
      </c>
      <c r="BL154" s="13" t="s">
        <v>188</v>
      </c>
      <c r="BM154" s="158" t="s">
        <v>361</v>
      </c>
    </row>
    <row r="155" spans="2:65" s="11" customFormat="1" ht="22.75" customHeight="1">
      <c r="B155" s="134"/>
      <c r="D155" s="135" t="s">
        <v>69</v>
      </c>
      <c r="E155" s="145" t="s">
        <v>362</v>
      </c>
      <c r="F155" s="145" t="s">
        <v>363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SUM(P156:P160)</f>
        <v>0</v>
      </c>
      <c r="Q155" s="140"/>
      <c r="R155" s="141">
        <f>SUM(R156:R160)</f>
        <v>5.4000000000000003E-3</v>
      </c>
      <c r="S155" s="140"/>
      <c r="T155" s="142">
        <f>SUM(T156:T160)</f>
        <v>0</v>
      </c>
      <c r="AR155" s="135" t="s">
        <v>125</v>
      </c>
      <c r="AT155" s="143" t="s">
        <v>69</v>
      </c>
      <c r="AU155" s="143" t="s">
        <v>78</v>
      </c>
      <c r="AY155" s="135" t="s">
        <v>118</v>
      </c>
      <c r="BK155" s="144">
        <f>SUM(BK156:BK160)</f>
        <v>0</v>
      </c>
    </row>
    <row r="156" spans="2:65" s="1" customFormat="1" ht="24" customHeight="1">
      <c r="B156" s="147"/>
      <c r="C156" s="148" t="s">
        <v>240</v>
      </c>
      <c r="D156" s="148" t="s">
        <v>120</v>
      </c>
      <c r="E156" s="149" t="s">
        <v>364</v>
      </c>
      <c r="F156" s="150" t="s">
        <v>365</v>
      </c>
      <c r="G156" s="151" t="s">
        <v>217</v>
      </c>
      <c r="H156" s="152">
        <v>1</v>
      </c>
      <c r="I156" s="153"/>
      <c r="J156" s="152">
        <f>ROUND(I156*H156,3)</f>
        <v>0</v>
      </c>
      <c r="K156" s="150" t="s">
        <v>317</v>
      </c>
      <c r="L156" s="28"/>
      <c r="M156" s="154" t="s">
        <v>1</v>
      </c>
      <c r="N156" s="155" t="s">
        <v>36</v>
      </c>
      <c r="O156" s="51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AR156" s="158" t="s">
        <v>188</v>
      </c>
      <c r="AT156" s="158" t="s">
        <v>120</v>
      </c>
      <c r="AU156" s="158" t="s">
        <v>125</v>
      </c>
      <c r="AY156" s="13" t="s">
        <v>118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3" t="s">
        <v>125</v>
      </c>
      <c r="BK156" s="160">
        <f>ROUND(I156*H156,3)</f>
        <v>0</v>
      </c>
      <c r="BL156" s="13" t="s">
        <v>188</v>
      </c>
      <c r="BM156" s="158" t="s">
        <v>366</v>
      </c>
    </row>
    <row r="157" spans="2:65" s="1" customFormat="1" ht="24" customHeight="1">
      <c r="B157" s="147"/>
      <c r="C157" s="161" t="s">
        <v>248</v>
      </c>
      <c r="D157" s="161" t="s">
        <v>173</v>
      </c>
      <c r="E157" s="162" t="s">
        <v>367</v>
      </c>
      <c r="F157" s="163" t="s">
        <v>368</v>
      </c>
      <c r="G157" s="164" t="s">
        <v>217</v>
      </c>
      <c r="H157" s="165">
        <v>1</v>
      </c>
      <c r="I157" s="166"/>
      <c r="J157" s="165">
        <f>ROUND(I157*H157,3)</f>
        <v>0</v>
      </c>
      <c r="K157" s="163" t="s">
        <v>317</v>
      </c>
      <c r="L157" s="167"/>
      <c r="M157" s="168" t="s">
        <v>1</v>
      </c>
      <c r="N157" s="169" t="s">
        <v>36</v>
      </c>
      <c r="O157" s="51"/>
      <c r="P157" s="156">
        <f>O157*H157</f>
        <v>0</v>
      </c>
      <c r="Q157" s="156">
        <v>2.5000000000000001E-3</v>
      </c>
      <c r="R157" s="156">
        <f>Q157*H157</f>
        <v>2.5000000000000001E-3</v>
      </c>
      <c r="S157" s="156">
        <v>0</v>
      </c>
      <c r="T157" s="157">
        <f>S157*H157</f>
        <v>0</v>
      </c>
      <c r="AR157" s="158" t="s">
        <v>222</v>
      </c>
      <c r="AT157" s="158" t="s">
        <v>173</v>
      </c>
      <c r="AU157" s="158" t="s">
        <v>125</v>
      </c>
      <c r="AY157" s="13" t="s">
        <v>118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3" t="s">
        <v>125</v>
      </c>
      <c r="BK157" s="160">
        <f>ROUND(I157*H157,3)</f>
        <v>0</v>
      </c>
      <c r="BL157" s="13" t="s">
        <v>188</v>
      </c>
      <c r="BM157" s="158" t="s">
        <v>369</v>
      </c>
    </row>
    <row r="158" spans="2:65" s="1" customFormat="1" ht="24" customHeight="1">
      <c r="B158" s="147"/>
      <c r="C158" s="148" t="s">
        <v>255</v>
      </c>
      <c r="D158" s="148" t="s">
        <v>120</v>
      </c>
      <c r="E158" s="149" t="s">
        <v>370</v>
      </c>
      <c r="F158" s="150" t="s">
        <v>371</v>
      </c>
      <c r="G158" s="151" t="s">
        <v>217</v>
      </c>
      <c r="H158" s="152">
        <v>1</v>
      </c>
      <c r="I158" s="153"/>
      <c r="J158" s="152">
        <f>ROUND(I158*H158,3)</f>
        <v>0</v>
      </c>
      <c r="K158" s="150" t="s">
        <v>205</v>
      </c>
      <c r="L158" s="28"/>
      <c r="M158" s="154" t="s">
        <v>1</v>
      </c>
      <c r="N158" s="155" t="s">
        <v>36</v>
      </c>
      <c r="O158" s="51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AR158" s="158" t="s">
        <v>188</v>
      </c>
      <c r="AT158" s="158" t="s">
        <v>120</v>
      </c>
      <c r="AU158" s="158" t="s">
        <v>125</v>
      </c>
      <c r="AY158" s="13" t="s">
        <v>118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3" t="s">
        <v>125</v>
      </c>
      <c r="BK158" s="160">
        <f>ROUND(I158*H158,3)</f>
        <v>0</v>
      </c>
      <c r="BL158" s="13" t="s">
        <v>188</v>
      </c>
      <c r="BM158" s="158" t="s">
        <v>372</v>
      </c>
    </row>
    <row r="159" spans="2:65" s="1" customFormat="1" ht="24" customHeight="1">
      <c r="B159" s="147"/>
      <c r="C159" s="161" t="s">
        <v>259</v>
      </c>
      <c r="D159" s="161" t="s">
        <v>173</v>
      </c>
      <c r="E159" s="162" t="s">
        <v>373</v>
      </c>
      <c r="F159" s="163" t="s">
        <v>374</v>
      </c>
      <c r="G159" s="164" t="s">
        <v>217</v>
      </c>
      <c r="H159" s="165">
        <v>1</v>
      </c>
      <c r="I159" s="166"/>
      <c r="J159" s="165">
        <f>ROUND(I159*H159,3)</f>
        <v>0</v>
      </c>
      <c r="K159" s="163" t="s">
        <v>205</v>
      </c>
      <c r="L159" s="167"/>
      <c r="M159" s="168" t="s">
        <v>1</v>
      </c>
      <c r="N159" s="169" t="s">
        <v>36</v>
      </c>
      <c r="O159" s="51"/>
      <c r="P159" s="156">
        <f>O159*H159</f>
        <v>0</v>
      </c>
      <c r="Q159" s="156">
        <v>2.8999999999999998E-3</v>
      </c>
      <c r="R159" s="156">
        <f>Q159*H159</f>
        <v>2.8999999999999998E-3</v>
      </c>
      <c r="S159" s="156">
        <v>0</v>
      </c>
      <c r="T159" s="157">
        <f>S159*H159</f>
        <v>0</v>
      </c>
      <c r="AR159" s="158" t="s">
        <v>222</v>
      </c>
      <c r="AT159" s="158" t="s">
        <v>173</v>
      </c>
      <c r="AU159" s="158" t="s">
        <v>125</v>
      </c>
      <c r="AY159" s="13" t="s">
        <v>118</v>
      </c>
      <c r="BE159" s="159">
        <f>IF(N159="základná",J159,0)</f>
        <v>0</v>
      </c>
      <c r="BF159" s="159">
        <f>IF(N159="znížená",J159,0)</f>
        <v>0</v>
      </c>
      <c r="BG159" s="159">
        <f>IF(N159="zákl. prenesená",J159,0)</f>
        <v>0</v>
      </c>
      <c r="BH159" s="159">
        <f>IF(N159="zníž. prenesená",J159,0)</f>
        <v>0</v>
      </c>
      <c r="BI159" s="159">
        <f>IF(N159="nulová",J159,0)</f>
        <v>0</v>
      </c>
      <c r="BJ159" s="13" t="s">
        <v>125</v>
      </c>
      <c r="BK159" s="160">
        <f>ROUND(I159*H159,3)</f>
        <v>0</v>
      </c>
      <c r="BL159" s="13" t="s">
        <v>188</v>
      </c>
      <c r="BM159" s="158" t="s">
        <v>375</v>
      </c>
    </row>
    <row r="160" spans="2:65" s="1" customFormat="1" ht="16.5" customHeight="1">
      <c r="B160" s="147"/>
      <c r="C160" s="148" t="s">
        <v>266</v>
      </c>
      <c r="D160" s="148" t="s">
        <v>120</v>
      </c>
      <c r="E160" s="149" t="s">
        <v>376</v>
      </c>
      <c r="F160" s="150" t="s">
        <v>377</v>
      </c>
      <c r="G160" s="151" t="s">
        <v>243</v>
      </c>
      <c r="H160" s="153"/>
      <c r="I160" s="153"/>
      <c r="J160" s="152">
        <f>ROUND(I160*H160,3)</f>
        <v>0</v>
      </c>
      <c r="K160" s="150" t="s">
        <v>317</v>
      </c>
      <c r="L160" s="28"/>
      <c r="M160" s="154" t="s">
        <v>1</v>
      </c>
      <c r="N160" s="155" t="s">
        <v>36</v>
      </c>
      <c r="O160" s="51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AR160" s="158" t="s">
        <v>188</v>
      </c>
      <c r="AT160" s="158" t="s">
        <v>120</v>
      </c>
      <c r="AU160" s="158" t="s">
        <v>125</v>
      </c>
      <c r="AY160" s="13" t="s">
        <v>118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3" t="s">
        <v>125</v>
      </c>
      <c r="BK160" s="160">
        <f>ROUND(I160*H160,3)</f>
        <v>0</v>
      </c>
      <c r="BL160" s="13" t="s">
        <v>188</v>
      </c>
      <c r="BM160" s="158" t="s">
        <v>378</v>
      </c>
    </row>
    <row r="161" spans="2:65" s="11" customFormat="1" ht="22.75" customHeight="1">
      <c r="B161" s="134"/>
      <c r="D161" s="135" t="s">
        <v>69</v>
      </c>
      <c r="E161" s="145" t="s">
        <v>379</v>
      </c>
      <c r="F161" s="145" t="s">
        <v>380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SUM(P162:P169)</f>
        <v>0</v>
      </c>
      <c r="Q161" s="140"/>
      <c r="R161" s="141">
        <f>SUM(R162:R169)</f>
        <v>0.10006863980000001</v>
      </c>
      <c r="S161" s="140"/>
      <c r="T161" s="142">
        <f>SUM(T162:T169)</f>
        <v>0.67200000000000004</v>
      </c>
      <c r="AR161" s="135" t="s">
        <v>125</v>
      </c>
      <c r="AT161" s="143" t="s">
        <v>69</v>
      </c>
      <c r="AU161" s="143" t="s">
        <v>78</v>
      </c>
      <c r="AY161" s="135" t="s">
        <v>118</v>
      </c>
      <c r="BK161" s="144">
        <f>SUM(BK162:BK169)</f>
        <v>0</v>
      </c>
    </row>
    <row r="162" spans="2:65" s="1" customFormat="1" ht="16.5" customHeight="1">
      <c r="B162" s="147"/>
      <c r="C162" s="148" t="s">
        <v>207</v>
      </c>
      <c r="D162" s="148" t="s">
        <v>120</v>
      </c>
      <c r="E162" s="149" t="s">
        <v>381</v>
      </c>
      <c r="F162" s="150" t="s">
        <v>382</v>
      </c>
      <c r="G162" s="151" t="s">
        <v>181</v>
      </c>
      <c r="H162" s="152">
        <v>1</v>
      </c>
      <c r="I162" s="153"/>
      <c r="J162" s="152">
        <f t="shared" ref="J162:J169" si="30">ROUND(I162*H162,3)</f>
        <v>0</v>
      </c>
      <c r="K162" s="150" t="s">
        <v>332</v>
      </c>
      <c r="L162" s="28"/>
      <c r="M162" s="154" t="s">
        <v>1</v>
      </c>
      <c r="N162" s="155" t="s">
        <v>36</v>
      </c>
      <c r="O162" s="51"/>
      <c r="P162" s="156">
        <f t="shared" ref="P162:P169" si="31">O162*H162</f>
        <v>0</v>
      </c>
      <c r="Q162" s="156">
        <v>9.0000000000000006E-5</v>
      </c>
      <c r="R162" s="156">
        <f t="shared" ref="R162:R169" si="32">Q162*H162</f>
        <v>9.0000000000000006E-5</v>
      </c>
      <c r="S162" s="156">
        <v>0.67200000000000004</v>
      </c>
      <c r="T162" s="157">
        <f t="shared" ref="T162:T169" si="33">S162*H162</f>
        <v>0.67200000000000004</v>
      </c>
      <c r="AR162" s="158" t="s">
        <v>188</v>
      </c>
      <c r="AT162" s="158" t="s">
        <v>120</v>
      </c>
      <c r="AU162" s="158" t="s">
        <v>125</v>
      </c>
      <c r="AY162" s="13" t="s">
        <v>118</v>
      </c>
      <c r="BE162" s="159">
        <f t="shared" ref="BE162:BE169" si="34">IF(N162="základná",J162,0)</f>
        <v>0</v>
      </c>
      <c r="BF162" s="159">
        <f t="shared" ref="BF162:BF169" si="35">IF(N162="znížená",J162,0)</f>
        <v>0</v>
      </c>
      <c r="BG162" s="159">
        <f t="shared" ref="BG162:BG169" si="36">IF(N162="zákl. prenesená",J162,0)</f>
        <v>0</v>
      </c>
      <c r="BH162" s="159">
        <f t="shared" ref="BH162:BH169" si="37">IF(N162="zníž. prenesená",J162,0)</f>
        <v>0</v>
      </c>
      <c r="BI162" s="159">
        <f t="shared" ref="BI162:BI169" si="38">IF(N162="nulová",J162,0)</f>
        <v>0</v>
      </c>
      <c r="BJ162" s="13" t="s">
        <v>125</v>
      </c>
      <c r="BK162" s="160">
        <f t="shared" ref="BK162:BK169" si="39">ROUND(I162*H162,3)</f>
        <v>0</v>
      </c>
      <c r="BL162" s="13" t="s">
        <v>188</v>
      </c>
      <c r="BM162" s="158" t="s">
        <v>383</v>
      </c>
    </row>
    <row r="163" spans="2:65" s="1" customFormat="1" ht="24" customHeight="1">
      <c r="B163" s="147"/>
      <c r="C163" s="148" t="s">
        <v>222</v>
      </c>
      <c r="D163" s="148" t="s">
        <v>120</v>
      </c>
      <c r="E163" s="149" t="s">
        <v>384</v>
      </c>
      <c r="F163" s="150" t="s">
        <v>385</v>
      </c>
      <c r="G163" s="151" t="s">
        <v>181</v>
      </c>
      <c r="H163" s="152">
        <v>91.623000000000005</v>
      </c>
      <c r="I163" s="153"/>
      <c r="J163" s="152">
        <f t="shared" si="30"/>
        <v>0</v>
      </c>
      <c r="K163" s="150" t="s">
        <v>205</v>
      </c>
      <c r="L163" s="28"/>
      <c r="M163" s="154" t="s">
        <v>1</v>
      </c>
      <c r="N163" s="155" t="s">
        <v>36</v>
      </c>
      <c r="O163" s="51"/>
      <c r="P163" s="156">
        <f t="shared" si="31"/>
        <v>0</v>
      </c>
      <c r="Q163" s="156">
        <v>2.2800000000000001E-4</v>
      </c>
      <c r="R163" s="156">
        <f t="shared" si="32"/>
        <v>2.0890044000000003E-2</v>
      </c>
      <c r="S163" s="156">
        <v>0</v>
      </c>
      <c r="T163" s="157">
        <f t="shared" si="33"/>
        <v>0</v>
      </c>
      <c r="AR163" s="158" t="s">
        <v>188</v>
      </c>
      <c r="AT163" s="158" t="s">
        <v>120</v>
      </c>
      <c r="AU163" s="158" t="s">
        <v>125</v>
      </c>
      <c r="AY163" s="13" t="s">
        <v>118</v>
      </c>
      <c r="BE163" s="159">
        <f t="shared" si="34"/>
        <v>0</v>
      </c>
      <c r="BF163" s="159">
        <f t="shared" si="35"/>
        <v>0</v>
      </c>
      <c r="BG163" s="159">
        <f t="shared" si="36"/>
        <v>0</v>
      </c>
      <c r="BH163" s="159">
        <f t="shared" si="37"/>
        <v>0</v>
      </c>
      <c r="BI163" s="159">
        <f t="shared" si="38"/>
        <v>0</v>
      </c>
      <c r="BJ163" s="13" t="s">
        <v>125</v>
      </c>
      <c r="BK163" s="160">
        <f t="shared" si="39"/>
        <v>0</v>
      </c>
      <c r="BL163" s="13" t="s">
        <v>188</v>
      </c>
      <c r="BM163" s="158" t="s">
        <v>386</v>
      </c>
    </row>
    <row r="164" spans="2:65" s="1" customFormat="1" ht="24" customHeight="1">
      <c r="B164" s="147"/>
      <c r="C164" s="148" t="s">
        <v>387</v>
      </c>
      <c r="D164" s="148" t="s">
        <v>120</v>
      </c>
      <c r="E164" s="149" t="s">
        <v>388</v>
      </c>
      <c r="F164" s="150" t="s">
        <v>389</v>
      </c>
      <c r="G164" s="151" t="s">
        <v>181</v>
      </c>
      <c r="H164" s="152">
        <v>27.605</v>
      </c>
      <c r="I164" s="153"/>
      <c r="J164" s="152">
        <f t="shared" si="30"/>
        <v>0</v>
      </c>
      <c r="K164" s="150" t="s">
        <v>205</v>
      </c>
      <c r="L164" s="28"/>
      <c r="M164" s="154" t="s">
        <v>1</v>
      </c>
      <c r="N164" s="155" t="s">
        <v>36</v>
      </c>
      <c r="O164" s="51"/>
      <c r="P164" s="156">
        <f t="shared" si="31"/>
        <v>0</v>
      </c>
      <c r="Q164" s="156">
        <v>3.0600000000000001E-4</v>
      </c>
      <c r="R164" s="156">
        <f t="shared" si="32"/>
        <v>8.4471300000000006E-3</v>
      </c>
      <c r="S164" s="156">
        <v>0</v>
      </c>
      <c r="T164" s="157">
        <f t="shared" si="33"/>
        <v>0</v>
      </c>
      <c r="AR164" s="158" t="s">
        <v>188</v>
      </c>
      <c r="AT164" s="158" t="s">
        <v>120</v>
      </c>
      <c r="AU164" s="158" t="s">
        <v>125</v>
      </c>
      <c r="AY164" s="13" t="s">
        <v>118</v>
      </c>
      <c r="BE164" s="159">
        <f t="shared" si="34"/>
        <v>0</v>
      </c>
      <c r="BF164" s="159">
        <f t="shared" si="35"/>
        <v>0</v>
      </c>
      <c r="BG164" s="159">
        <f t="shared" si="36"/>
        <v>0</v>
      </c>
      <c r="BH164" s="159">
        <f t="shared" si="37"/>
        <v>0</v>
      </c>
      <c r="BI164" s="159">
        <f t="shared" si="38"/>
        <v>0</v>
      </c>
      <c r="BJ164" s="13" t="s">
        <v>125</v>
      </c>
      <c r="BK164" s="160">
        <f t="shared" si="39"/>
        <v>0</v>
      </c>
      <c r="BL164" s="13" t="s">
        <v>188</v>
      </c>
      <c r="BM164" s="158" t="s">
        <v>390</v>
      </c>
    </row>
    <row r="165" spans="2:65" s="1" customFormat="1" ht="24" customHeight="1">
      <c r="B165" s="147"/>
      <c r="C165" s="148" t="s">
        <v>391</v>
      </c>
      <c r="D165" s="148" t="s">
        <v>120</v>
      </c>
      <c r="E165" s="149" t="s">
        <v>392</v>
      </c>
      <c r="F165" s="150" t="s">
        <v>393</v>
      </c>
      <c r="G165" s="151" t="s">
        <v>181</v>
      </c>
      <c r="H165" s="152">
        <v>55.786999999999999</v>
      </c>
      <c r="I165" s="153"/>
      <c r="J165" s="152">
        <f t="shared" si="30"/>
        <v>0</v>
      </c>
      <c r="K165" s="150" t="s">
        <v>205</v>
      </c>
      <c r="L165" s="28"/>
      <c r="M165" s="154" t="s">
        <v>1</v>
      </c>
      <c r="N165" s="155" t="s">
        <v>36</v>
      </c>
      <c r="O165" s="51"/>
      <c r="P165" s="156">
        <f t="shared" si="31"/>
        <v>0</v>
      </c>
      <c r="Q165" s="156">
        <v>4.8899999999999996E-4</v>
      </c>
      <c r="R165" s="156">
        <f t="shared" si="32"/>
        <v>2.7279842999999998E-2</v>
      </c>
      <c r="S165" s="156">
        <v>0</v>
      </c>
      <c r="T165" s="157">
        <f t="shared" si="33"/>
        <v>0</v>
      </c>
      <c r="AR165" s="158" t="s">
        <v>188</v>
      </c>
      <c r="AT165" s="158" t="s">
        <v>120</v>
      </c>
      <c r="AU165" s="158" t="s">
        <v>125</v>
      </c>
      <c r="AY165" s="13" t="s">
        <v>118</v>
      </c>
      <c r="BE165" s="159">
        <f t="shared" si="34"/>
        <v>0</v>
      </c>
      <c r="BF165" s="159">
        <f t="shared" si="35"/>
        <v>0</v>
      </c>
      <c r="BG165" s="159">
        <f t="shared" si="36"/>
        <v>0</v>
      </c>
      <c r="BH165" s="159">
        <f t="shared" si="37"/>
        <v>0</v>
      </c>
      <c r="BI165" s="159">
        <f t="shared" si="38"/>
        <v>0</v>
      </c>
      <c r="BJ165" s="13" t="s">
        <v>125</v>
      </c>
      <c r="BK165" s="160">
        <f t="shared" si="39"/>
        <v>0</v>
      </c>
      <c r="BL165" s="13" t="s">
        <v>188</v>
      </c>
      <c r="BM165" s="158" t="s">
        <v>394</v>
      </c>
    </row>
    <row r="166" spans="2:65" s="1" customFormat="1" ht="24" customHeight="1">
      <c r="B166" s="147"/>
      <c r="C166" s="148" t="s">
        <v>395</v>
      </c>
      <c r="D166" s="148" t="s">
        <v>120</v>
      </c>
      <c r="E166" s="149" t="s">
        <v>396</v>
      </c>
      <c r="F166" s="150" t="s">
        <v>397</v>
      </c>
      <c r="G166" s="151" t="s">
        <v>181</v>
      </c>
      <c r="H166" s="152">
        <v>17.651</v>
      </c>
      <c r="I166" s="153"/>
      <c r="J166" s="152">
        <f t="shared" si="30"/>
        <v>0</v>
      </c>
      <c r="K166" s="150" t="s">
        <v>205</v>
      </c>
      <c r="L166" s="28"/>
      <c r="M166" s="154" t="s">
        <v>1</v>
      </c>
      <c r="N166" s="155" t="s">
        <v>36</v>
      </c>
      <c r="O166" s="51"/>
      <c r="P166" s="156">
        <f t="shared" si="31"/>
        <v>0</v>
      </c>
      <c r="Q166" s="156">
        <v>7.4080000000000001E-4</v>
      </c>
      <c r="R166" s="156">
        <f t="shared" si="32"/>
        <v>1.30758608E-2</v>
      </c>
      <c r="S166" s="156">
        <v>0</v>
      </c>
      <c r="T166" s="157">
        <f t="shared" si="33"/>
        <v>0</v>
      </c>
      <c r="AR166" s="158" t="s">
        <v>188</v>
      </c>
      <c r="AT166" s="158" t="s">
        <v>120</v>
      </c>
      <c r="AU166" s="158" t="s">
        <v>125</v>
      </c>
      <c r="AY166" s="13" t="s">
        <v>118</v>
      </c>
      <c r="BE166" s="159">
        <f t="shared" si="34"/>
        <v>0</v>
      </c>
      <c r="BF166" s="159">
        <f t="shared" si="35"/>
        <v>0</v>
      </c>
      <c r="BG166" s="159">
        <f t="shared" si="36"/>
        <v>0</v>
      </c>
      <c r="BH166" s="159">
        <f t="shared" si="37"/>
        <v>0</v>
      </c>
      <c r="BI166" s="159">
        <f t="shared" si="38"/>
        <v>0</v>
      </c>
      <c r="BJ166" s="13" t="s">
        <v>125</v>
      </c>
      <c r="BK166" s="160">
        <f t="shared" si="39"/>
        <v>0</v>
      </c>
      <c r="BL166" s="13" t="s">
        <v>188</v>
      </c>
      <c r="BM166" s="158" t="s">
        <v>398</v>
      </c>
    </row>
    <row r="167" spans="2:65" s="1" customFormat="1" ht="24" customHeight="1">
      <c r="B167" s="147"/>
      <c r="C167" s="148" t="s">
        <v>399</v>
      </c>
      <c r="D167" s="148" t="s">
        <v>120</v>
      </c>
      <c r="E167" s="149" t="s">
        <v>400</v>
      </c>
      <c r="F167" s="150" t="s">
        <v>401</v>
      </c>
      <c r="G167" s="151" t="s">
        <v>181</v>
      </c>
      <c r="H167" s="152">
        <v>26.324000000000002</v>
      </c>
      <c r="I167" s="153"/>
      <c r="J167" s="152">
        <f t="shared" si="30"/>
        <v>0</v>
      </c>
      <c r="K167" s="150" t="s">
        <v>205</v>
      </c>
      <c r="L167" s="28"/>
      <c r="M167" s="154" t="s">
        <v>1</v>
      </c>
      <c r="N167" s="155" t="s">
        <v>36</v>
      </c>
      <c r="O167" s="51"/>
      <c r="P167" s="156">
        <f t="shared" si="31"/>
        <v>0</v>
      </c>
      <c r="Q167" s="156">
        <v>1.1505E-3</v>
      </c>
      <c r="R167" s="156">
        <f t="shared" si="32"/>
        <v>3.0285762000000004E-2</v>
      </c>
      <c r="S167" s="156">
        <v>0</v>
      </c>
      <c r="T167" s="157">
        <f t="shared" si="33"/>
        <v>0</v>
      </c>
      <c r="AR167" s="158" t="s">
        <v>188</v>
      </c>
      <c r="AT167" s="158" t="s">
        <v>120</v>
      </c>
      <c r="AU167" s="158" t="s">
        <v>125</v>
      </c>
      <c r="AY167" s="13" t="s">
        <v>118</v>
      </c>
      <c r="BE167" s="159">
        <f t="shared" si="34"/>
        <v>0</v>
      </c>
      <c r="BF167" s="159">
        <f t="shared" si="35"/>
        <v>0</v>
      </c>
      <c r="BG167" s="159">
        <f t="shared" si="36"/>
        <v>0</v>
      </c>
      <c r="BH167" s="159">
        <f t="shared" si="37"/>
        <v>0</v>
      </c>
      <c r="BI167" s="159">
        <f t="shared" si="38"/>
        <v>0</v>
      </c>
      <c r="BJ167" s="13" t="s">
        <v>125</v>
      </c>
      <c r="BK167" s="160">
        <f t="shared" si="39"/>
        <v>0</v>
      </c>
      <c r="BL167" s="13" t="s">
        <v>188</v>
      </c>
      <c r="BM167" s="158" t="s">
        <v>402</v>
      </c>
    </row>
    <row r="168" spans="2:65" s="1" customFormat="1" ht="16.5" customHeight="1">
      <c r="B168" s="147"/>
      <c r="C168" s="148" t="s">
        <v>403</v>
      </c>
      <c r="D168" s="148" t="s">
        <v>120</v>
      </c>
      <c r="E168" s="149" t="s">
        <v>404</v>
      </c>
      <c r="F168" s="150" t="s">
        <v>405</v>
      </c>
      <c r="G168" s="151" t="s">
        <v>181</v>
      </c>
      <c r="H168" s="152">
        <v>218.988</v>
      </c>
      <c r="I168" s="153"/>
      <c r="J168" s="152">
        <f t="shared" si="30"/>
        <v>0</v>
      </c>
      <c r="K168" s="150" t="s">
        <v>317</v>
      </c>
      <c r="L168" s="28"/>
      <c r="M168" s="154" t="s">
        <v>1</v>
      </c>
      <c r="N168" s="155" t="s">
        <v>36</v>
      </c>
      <c r="O168" s="51"/>
      <c r="P168" s="156">
        <f t="shared" si="31"/>
        <v>0</v>
      </c>
      <c r="Q168" s="156">
        <v>0</v>
      </c>
      <c r="R168" s="156">
        <f t="shared" si="32"/>
        <v>0</v>
      </c>
      <c r="S168" s="156">
        <v>0</v>
      </c>
      <c r="T168" s="157">
        <f t="shared" si="33"/>
        <v>0</v>
      </c>
      <c r="AR168" s="158" t="s">
        <v>188</v>
      </c>
      <c r="AT168" s="158" t="s">
        <v>120</v>
      </c>
      <c r="AU168" s="158" t="s">
        <v>125</v>
      </c>
      <c r="AY168" s="13" t="s">
        <v>118</v>
      </c>
      <c r="BE168" s="159">
        <f t="shared" si="34"/>
        <v>0</v>
      </c>
      <c r="BF168" s="159">
        <f t="shared" si="35"/>
        <v>0</v>
      </c>
      <c r="BG168" s="159">
        <f t="shared" si="36"/>
        <v>0</v>
      </c>
      <c r="BH168" s="159">
        <f t="shared" si="37"/>
        <v>0</v>
      </c>
      <c r="BI168" s="159">
        <f t="shared" si="38"/>
        <v>0</v>
      </c>
      <c r="BJ168" s="13" t="s">
        <v>125</v>
      </c>
      <c r="BK168" s="160">
        <f t="shared" si="39"/>
        <v>0</v>
      </c>
      <c r="BL168" s="13" t="s">
        <v>188</v>
      </c>
      <c r="BM168" s="158" t="s">
        <v>406</v>
      </c>
    </row>
    <row r="169" spans="2:65" s="1" customFormat="1" ht="24" customHeight="1">
      <c r="B169" s="147"/>
      <c r="C169" s="148" t="s">
        <v>407</v>
      </c>
      <c r="D169" s="148" t="s">
        <v>120</v>
      </c>
      <c r="E169" s="149" t="s">
        <v>408</v>
      </c>
      <c r="F169" s="150" t="s">
        <v>409</v>
      </c>
      <c r="G169" s="151" t="s">
        <v>158</v>
      </c>
      <c r="H169" s="152">
        <v>0.1</v>
      </c>
      <c r="I169" s="153"/>
      <c r="J169" s="152">
        <f t="shared" si="30"/>
        <v>0</v>
      </c>
      <c r="K169" s="150" t="s">
        <v>205</v>
      </c>
      <c r="L169" s="28"/>
      <c r="M169" s="154" t="s">
        <v>1</v>
      </c>
      <c r="N169" s="155" t="s">
        <v>36</v>
      </c>
      <c r="O169" s="51"/>
      <c r="P169" s="156">
        <f t="shared" si="31"/>
        <v>0</v>
      </c>
      <c r="Q169" s="156">
        <v>0</v>
      </c>
      <c r="R169" s="156">
        <f t="shared" si="32"/>
        <v>0</v>
      </c>
      <c r="S169" s="156">
        <v>0</v>
      </c>
      <c r="T169" s="157">
        <f t="shared" si="33"/>
        <v>0</v>
      </c>
      <c r="AR169" s="158" t="s">
        <v>188</v>
      </c>
      <c r="AT169" s="158" t="s">
        <v>120</v>
      </c>
      <c r="AU169" s="158" t="s">
        <v>125</v>
      </c>
      <c r="AY169" s="13" t="s">
        <v>118</v>
      </c>
      <c r="BE169" s="159">
        <f t="shared" si="34"/>
        <v>0</v>
      </c>
      <c r="BF169" s="159">
        <f t="shared" si="35"/>
        <v>0</v>
      </c>
      <c r="BG169" s="159">
        <f t="shared" si="36"/>
        <v>0</v>
      </c>
      <c r="BH169" s="159">
        <f t="shared" si="37"/>
        <v>0</v>
      </c>
      <c r="BI169" s="159">
        <f t="shared" si="38"/>
        <v>0</v>
      </c>
      <c r="BJ169" s="13" t="s">
        <v>125</v>
      </c>
      <c r="BK169" s="160">
        <f t="shared" si="39"/>
        <v>0</v>
      </c>
      <c r="BL169" s="13" t="s">
        <v>188</v>
      </c>
      <c r="BM169" s="158" t="s">
        <v>410</v>
      </c>
    </row>
    <row r="170" spans="2:65" s="11" customFormat="1" ht="22.75" customHeight="1">
      <c r="B170" s="134"/>
      <c r="D170" s="135" t="s">
        <v>69</v>
      </c>
      <c r="E170" s="145" t="s">
        <v>411</v>
      </c>
      <c r="F170" s="145" t="s">
        <v>412</v>
      </c>
      <c r="I170" s="137"/>
      <c r="J170" s="146">
        <f>BK170</f>
        <v>0</v>
      </c>
      <c r="L170" s="134"/>
      <c r="M170" s="139"/>
      <c r="N170" s="140"/>
      <c r="O170" s="140"/>
      <c r="P170" s="141">
        <f>SUM(P171:P192)</f>
        <v>0</v>
      </c>
      <c r="Q170" s="140"/>
      <c r="R170" s="141">
        <f>SUM(R171:R192)</f>
        <v>3.0954479999999999E-2</v>
      </c>
      <c r="S170" s="140"/>
      <c r="T170" s="142">
        <f>SUM(T171:T192)</f>
        <v>0</v>
      </c>
      <c r="AR170" s="135" t="s">
        <v>125</v>
      </c>
      <c r="AT170" s="143" t="s">
        <v>69</v>
      </c>
      <c r="AU170" s="143" t="s">
        <v>78</v>
      </c>
      <c r="AY170" s="135" t="s">
        <v>118</v>
      </c>
      <c r="BK170" s="144">
        <f>SUM(BK171:BK192)</f>
        <v>0</v>
      </c>
    </row>
    <row r="171" spans="2:65" s="1" customFormat="1" ht="16.5" customHeight="1">
      <c r="B171" s="147"/>
      <c r="C171" s="148" t="s">
        <v>413</v>
      </c>
      <c r="D171" s="148" t="s">
        <v>120</v>
      </c>
      <c r="E171" s="149" t="s">
        <v>414</v>
      </c>
      <c r="F171" s="150" t="s">
        <v>415</v>
      </c>
      <c r="G171" s="151" t="s">
        <v>217</v>
      </c>
      <c r="H171" s="152">
        <v>2</v>
      </c>
      <c r="I171" s="153"/>
      <c r="J171" s="152">
        <f t="shared" ref="J171:J192" si="40">ROUND(I171*H171,3)</f>
        <v>0</v>
      </c>
      <c r="K171" s="150" t="s">
        <v>133</v>
      </c>
      <c r="L171" s="28"/>
      <c r="M171" s="154" t="s">
        <v>1</v>
      </c>
      <c r="N171" s="155" t="s">
        <v>36</v>
      </c>
      <c r="O171" s="51"/>
      <c r="P171" s="156">
        <f t="shared" ref="P171:P192" si="41">O171*H171</f>
        <v>0</v>
      </c>
      <c r="Q171" s="156">
        <v>3.0000000000000001E-5</v>
      </c>
      <c r="R171" s="156">
        <f t="shared" ref="R171:R192" si="42">Q171*H171</f>
        <v>6.0000000000000002E-5</v>
      </c>
      <c r="S171" s="156">
        <v>0</v>
      </c>
      <c r="T171" s="157">
        <f t="shared" ref="T171:T192" si="43">S171*H171</f>
        <v>0</v>
      </c>
      <c r="AR171" s="158" t="s">
        <v>188</v>
      </c>
      <c r="AT171" s="158" t="s">
        <v>120</v>
      </c>
      <c r="AU171" s="158" t="s">
        <v>125</v>
      </c>
      <c r="AY171" s="13" t="s">
        <v>118</v>
      </c>
      <c r="BE171" s="159">
        <f t="shared" ref="BE171:BE192" si="44">IF(N171="základná",J171,0)</f>
        <v>0</v>
      </c>
      <c r="BF171" s="159">
        <f t="shared" ref="BF171:BF192" si="45">IF(N171="znížená",J171,0)</f>
        <v>0</v>
      </c>
      <c r="BG171" s="159">
        <f t="shared" ref="BG171:BG192" si="46">IF(N171="zákl. prenesená",J171,0)</f>
        <v>0</v>
      </c>
      <c r="BH171" s="159">
        <f t="shared" ref="BH171:BH192" si="47">IF(N171="zníž. prenesená",J171,0)</f>
        <v>0</v>
      </c>
      <c r="BI171" s="159">
        <f t="shared" ref="BI171:BI192" si="48">IF(N171="nulová",J171,0)</f>
        <v>0</v>
      </c>
      <c r="BJ171" s="13" t="s">
        <v>125</v>
      </c>
      <c r="BK171" s="160">
        <f t="shared" ref="BK171:BK192" si="49">ROUND(I171*H171,3)</f>
        <v>0</v>
      </c>
      <c r="BL171" s="13" t="s">
        <v>188</v>
      </c>
      <c r="BM171" s="158" t="s">
        <v>416</v>
      </c>
    </row>
    <row r="172" spans="2:65" s="1" customFormat="1" ht="16.5" customHeight="1">
      <c r="B172" s="147"/>
      <c r="C172" s="161" t="s">
        <v>417</v>
      </c>
      <c r="D172" s="161" t="s">
        <v>173</v>
      </c>
      <c r="E172" s="162" t="s">
        <v>418</v>
      </c>
      <c r="F172" s="163" t="s">
        <v>419</v>
      </c>
      <c r="G172" s="164" t="s">
        <v>217</v>
      </c>
      <c r="H172" s="165">
        <v>2</v>
      </c>
      <c r="I172" s="166"/>
      <c r="J172" s="165">
        <f t="shared" si="40"/>
        <v>0</v>
      </c>
      <c r="K172" s="163" t="s">
        <v>133</v>
      </c>
      <c r="L172" s="167"/>
      <c r="M172" s="168" t="s">
        <v>1</v>
      </c>
      <c r="N172" s="169" t="s">
        <v>36</v>
      </c>
      <c r="O172" s="51"/>
      <c r="P172" s="156">
        <f t="shared" si="41"/>
        <v>0</v>
      </c>
      <c r="Q172" s="156">
        <v>5.0000000000000002E-5</v>
      </c>
      <c r="R172" s="156">
        <f t="shared" si="42"/>
        <v>1E-4</v>
      </c>
      <c r="S172" s="156">
        <v>0</v>
      </c>
      <c r="T172" s="157">
        <f t="shared" si="43"/>
        <v>0</v>
      </c>
      <c r="AR172" s="158" t="s">
        <v>222</v>
      </c>
      <c r="AT172" s="158" t="s">
        <v>173</v>
      </c>
      <c r="AU172" s="158" t="s">
        <v>125</v>
      </c>
      <c r="AY172" s="13" t="s">
        <v>118</v>
      </c>
      <c r="BE172" s="159">
        <f t="shared" si="44"/>
        <v>0</v>
      </c>
      <c r="BF172" s="159">
        <f t="shared" si="45"/>
        <v>0</v>
      </c>
      <c r="BG172" s="159">
        <f t="shared" si="46"/>
        <v>0</v>
      </c>
      <c r="BH172" s="159">
        <f t="shared" si="47"/>
        <v>0</v>
      </c>
      <c r="BI172" s="159">
        <f t="shared" si="48"/>
        <v>0</v>
      </c>
      <c r="BJ172" s="13" t="s">
        <v>125</v>
      </c>
      <c r="BK172" s="160">
        <f t="shared" si="49"/>
        <v>0</v>
      </c>
      <c r="BL172" s="13" t="s">
        <v>188</v>
      </c>
      <c r="BM172" s="158" t="s">
        <v>420</v>
      </c>
    </row>
    <row r="173" spans="2:65" s="1" customFormat="1" ht="16.5" customHeight="1">
      <c r="B173" s="147"/>
      <c r="C173" s="148" t="s">
        <v>421</v>
      </c>
      <c r="D173" s="148" t="s">
        <v>120</v>
      </c>
      <c r="E173" s="149" t="s">
        <v>422</v>
      </c>
      <c r="F173" s="150" t="s">
        <v>423</v>
      </c>
      <c r="G173" s="151" t="s">
        <v>217</v>
      </c>
      <c r="H173" s="152">
        <v>1</v>
      </c>
      <c r="I173" s="153"/>
      <c r="J173" s="152">
        <f t="shared" si="40"/>
        <v>0</v>
      </c>
      <c r="K173" s="150" t="s">
        <v>133</v>
      </c>
      <c r="L173" s="28"/>
      <c r="M173" s="154" t="s">
        <v>1</v>
      </c>
      <c r="N173" s="155" t="s">
        <v>36</v>
      </c>
      <c r="O173" s="51"/>
      <c r="P173" s="156">
        <f t="shared" si="41"/>
        <v>0</v>
      </c>
      <c r="Q173" s="156">
        <v>2.0000000000000002E-5</v>
      </c>
      <c r="R173" s="156">
        <f t="shared" si="42"/>
        <v>2.0000000000000002E-5</v>
      </c>
      <c r="S173" s="156">
        <v>0</v>
      </c>
      <c r="T173" s="157">
        <f t="shared" si="43"/>
        <v>0</v>
      </c>
      <c r="AR173" s="158" t="s">
        <v>188</v>
      </c>
      <c r="AT173" s="158" t="s">
        <v>120</v>
      </c>
      <c r="AU173" s="158" t="s">
        <v>125</v>
      </c>
      <c r="AY173" s="13" t="s">
        <v>118</v>
      </c>
      <c r="BE173" s="159">
        <f t="shared" si="44"/>
        <v>0</v>
      </c>
      <c r="BF173" s="159">
        <f t="shared" si="45"/>
        <v>0</v>
      </c>
      <c r="BG173" s="159">
        <f t="shared" si="46"/>
        <v>0</v>
      </c>
      <c r="BH173" s="159">
        <f t="shared" si="47"/>
        <v>0</v>
      </c>
      <c r="BI173" s="159">
        <f t="shared" si="48"/>
        <v>0</v>
      </c>
      <c r="BJ173" s="13" t="s">
        <v>125</v>
      </c>
      <c r="BK173" s="160">
        <f t="shared" si="49"/>
        <v>0</v>
      </c>
      <c r="BL173" s="13" t="s">
        <v>188</v>
      </c>
      <c r="BM173" s="158" t="s">
        <v>424</v>
      </c>
    </row>
    <row r="174" spans="2:65" s="1" customFormat="1" ht="16.5" customHeight="1">
      <c r="B174" s="147"/>
      <c r="C174" s="161" t="s">
        <v>425</v>
      </c>
      <c r="D174" s="161" t="s">
        <v>173</v>
      </c>
      <c r="E174" s="162" t="s">
        <v>426</v>
      </c>
      <c r="F174" s="163" t="s">
        <v>427</v>
      </c>
      <c r="G174" s="164" t="s">
        <v>217</v>
      </c>
      <c r="H174" s="165">
        <v>1</v>
      </c>
      <c r="I174" s="166"/>
      <c r="J174" s="165">
        <f t="shared" si="40"/>
        <v>0</v>
      </c>
      <c r="K174" s="163" t="s">
        <v>205</v>
      </c>
      <c r="L174" s="167"/>
      <c r="M174" s="168" t="s">
        <v>1</v>
      </c>
      <c r="N174" s="169" t="s">
        <v>36</v>
      </c>
      <c r="O174" s="51"/>
      <c r="P174" s="156">
        <f t="shared" si="41"/>
        <v>0</v>
      </c>
      <c r="Q174" s="156">
        <v>2.9E-4</v>
      </c>
      <c r="R174" s="156">
        <f t="shared" si="42"/>
        <v>2.9E-4</v>
      </c>
      <c r="S174" s="156">
        <v>0</v>
      </c>
      <c r="T174" s="157">
        <f t="shared" si="43"/>
        <v>0</v>
      </c>
      <c r="AR174" s="158" t="s">
        <v>222</v>
      </c>
      <c r="AT174" s="158" t="s">
        <v>173</v>
      </c>
      <c r="AU174" s="158" t="s">
        <v>125</v>
      </c>
      <c r="AY174" s="13" t="s">
        <v>118</v>
      </c>
      <c r="BE174" s="159">
        <f t="shared" si="44"/>
        <v>0</v>
      </c>
      <c r="BF174" s="159">
        <f t="shared" si="45"/>
        <v>0</v>
      </c>
      <c r="BG174" s="159">
        <f t="shared" si="46"/>
        <v>0</v>
      </c>
      <c r="BH174" s="159">
        <f t="shared" si="47"/>
        <v>0</v>
      </c>
      <c r="BI174" s="159">
        <f t="shared" si="48"/>
        <v>0</v>
      </c>
      <c r="BJ174" s="13" t="s">
        <v>125</v>
      </c>
      <c r="BK174" s="160">
        <f t="shared" si="49"/>
        <v>0</v>
      </c>
      <c r="BL174" s="13" t="s">
        <v>188</v>
      </c>
      <c r="BM174" s="158" t="s">
        <v>428</v>
      </c>
    </row>
    <row r="175" spans="2:65" s="1" customFormat="1" ht="16.5" customHeight="1">
      <c r="B175" s="147"/>
      <c r="C175" s="148" t="s">
        <v>429</v>
      </c>
      <c r="D175" s="148" t="s">
        <v>120</v>
      </c>
      <c r="E175" s="149" t="s">
        <v>430</v>
      </c>
      <c r="F175" s="150" t="s">
        <v>431</v>
      </c>
      <c r="G175" s="151" t="s">
        <v>217</v>
      </c>
      <c r="H175" s="152">
        <v>13</v>
      </c>
      <c r="I175" s="153"/>
      <c r="J175" s="152">
        <f t="shared" si="40"/>
        <v>0</v>
      </c>
      <c r="K175" s="150" t="s">
        <v>317</v>
      </c>
      <c r="L175" s="28"/>
      <c r="M175" s="154" t="s">
        <v>1</v>
      </c>
      <c r="N175" s="155" t="s">
        <v>36</v>
      </c>
      <c r="O175" s="51"/>
      <c r="P175" s="156">
        <f t="shared" si="41"/>
        <v>0</v>
      </c>
      <c r="Q175" s="156">
        <v>2.0000000000000002E-5</v>
      </c>
      <c r="R175" s="156">
        <f t="shared" si="42"/>
        <v>2.6000000000000003E-4</v>
      </c>
      <c r="S175" s="156">
        <v>0</v>
      </c>
      <c r="T175" s="157">
        <f t="shared" si="43"/>
        <v>0</v>
      </c>
      <c r="AR175" s="158" t="s">
        <v>188</v>
      </c>
      <c r="AT175" s="158" t="s">
        <v>120</v>
      </c>
      <c r="AU175" s="158" t="s">
        <v>125</v>
      </c>
      <c r="AY175" s="13" t="s">
        <v>118</v>
      </c>
      <c r="BE175" s="159">
        <f t="shared" si="44"/>
        <v>0</v>
      </c>
      <c r="BF175" s="159">
        <f t="shared" si="45"/>
        <v>0</v>
      </c>
      <c r="BG175" s="159">
        <f t="shared" si="46"/>
        <v>0</v>
      </c>
      <c r="BH175" s="159">
        <f t="shared" si="47"/>
        <v>0</v>
      </c>
      <c r="BI175" s="159">
        <f t="shared" si="48"/>
        <v>0</v>
      </c>
      <c r="BJ175" s="13" t="s">
        <v>125</v>
      </c>
      <c r="BK175" s="160">
        <f t="shared" si="49"/>
        <v>0</v>
      </c>
      <c r="BL175" s="13" t="s">
        <v>188</v>
      </c>
      <c r="BM175" s="158" t="s">
        <v>432</v>
      </c>
    </row>
    <row r="176" spans="2:65" s="1" customFormat="1" ht="16.5" customHeight="1">
      <c r="B176" s="147"/>
      <c r="C176" s="161" t="s">
        <v>433</v>
      </c>
      <c r="D176" s="161" t="s">
        <v>173</v>
      </c>
      <c r="E176" s="162" t="s">
        <v>434</v>
      </c>
      <c r="F176" s="163" t="s">
        <v>435</v>
      </c>
      <c r="G176" s="164" t="s">
        <v>217</v>
      </c>
      <c r="H176" s="165">
        <v>6</v>
      </c>
      <c r="I176" s="166"/>
      <c r="J176" s="165">
        <f t="shared" si="40"/>
        <v>0</v>
      </c>
      <c r="K176" s="163" t="s">
        <v>182</v>
      </c>
      <c r="L176" s="167"/>
      <c r="M176" s="168" t="s">
        <v>1</v>
      </c>
      <c r="N176" s="169" t="s">
        <v>36</v>
      </c>
      <c r="O176" s="51"/>
      <c r="P176" s="156">
        <f t="shared" si="41"/>
        <v>0</v>
      </c>
      <c r="Q176" s="156">
        <v>4.4999999999999999E-4</v>
      </c>
      <c r="R176" s="156">
        <f t="shared" si="42"/>
        <v>2.7000000000000001E-3</v>
      </c>
      <c r="S176" s="156">
        <v>0</v>
      </c>
      <c r="T176" s="157">
        <f t="shared" si="43"/>
        <v>0</v>
      </c>
      <c r="AR176" s="158" t="s">
        <v>222</v>
      </c>
      <c r="AT176" s="158" t="s">
        <v>173</v>
      </c>
      <c r="AU176" s="158" t="s">
        <v>125</v>
      </c>
      <c r="AY176" s="13" t="s">
        <v>118</v>
      </c>
      <c r="BE176" s="159">
        <f t="shared" si="44"/>
        <v>0</v>
      </c>
      <c r="BF176" s="159">
        <f t="shared" si="45"/>
        <v>0</v>
      </c>
      <c r="BG176" s="159">
        <f t="shared" si="46"/>
        <v>0</v>
      </c>
      <c r="BH176" s="159">
        <f t="shared" si="47"/>
        <v>0</v>
      </c>
      <c r="BI176" s="159">
        <f t="shared" si="48"/>
        <v>0</v>
      </c>
      <c r="BJ176" s="13" t="s">
        <v>125</v>
      </c>
      <c r="BK176" s="160">
        <f t="shared" si="49"/>
        <v>0</v>
      </c>
      <c r="BL176" s="13" t="s">
        <v>188</v>
      </c>
      <c r="BM176" s="158" t="s">
        <v>436</v>
      </c>
    </row>
    <row r="177" spans="2:65" s="1" customFormat="1" ht="24" customHeight="1">
      <c r="B177" s="147"/>
      <c r="C177" s="161" t="s">
        <v>437</v>
      </c>
      <c r="D177" s="161" t="s">
        <v>173</v>
      </c>
      <c r="E177" s="162" t="s">
        <v>438</v>
      </c>
      <c r="F177" s="163" t="s">
        <v>439</v>
      </c>
      <c r="G177" s="164" t="s">
        <v>217</v>
      </c>
      <c r="H177" s="165">
        <v>1</v>
      </c>
      <c r="I177" s="166"/>
      <c r="J177" s="165">
        <f t="shared" si="40"/>
        <v>0</v>
      </c>
      <c r="K177" s="163" t="s">
        <v>1</v>
      </c>
      <c r="L177" s="167"/>
      <c r="M177" s="168" t="s">
        <v>1</v>
      </c>
      <c r="N177" s="169" t="s">
        <v>36</v>
      </c>
      <c r="O177" s="51"/>
      <c r="P177" s="156">
        <f t="shared" si="41"/>
        <v>0</v>
      </c>
      <c r="Q177" s="156">
        <v>4.2000000000000002E-4</v>
      </c>
      <c r="R177" s="156">
        <f t="shared" si="42"/>
        <v>4.2000000000000002E-4</v>
      </c>
      <c r="S177" s="156">
        <v>0</v>
      </c>
      <c r="T177" s="157">
        <f t="shared" si="43"/>
        <v>0</v>
      </c>
      <c r="AR177" s="158" t="s">
        <v>222</v>
      </c>
      <c r="AT177" s="158" t="s">
        <v>173</v>
      </c>
      <c r="AU177" s="158" t="s">
        <v>125</v>
      </c>
      <c r="AY177" s="13" t="s">
        <v>118</v>
      </c>
      <c r="BE177" s="159">
        <f t="shared" si="44"/>
        <v>0</v>
      </c>
      <c r="BF177" s="159">
        <f t="shared" si="45"/>
        <v>0</v>
      </c>
      <c r="BG177" s="159">
        <f t="shared" si="46"/>
        <v>0</v>
      </c>
      <c r="BH177" s="159">
        <f t="shared" si="47"/>
        <v>0</v>
      </c>
      <c r="BI177" s="159">
        <f t="shared" si="48"/>
        <v>0</v>
      </c>
      <c r="BJ177" s="13" t="s">
        <v>125</v>
      </c>
      <c r="BK177" s="160">
        <f t="shared" si="49"/>
        <v>0</v>
      </c>
      <c r="BL177" s="13" t="s">
        <v>188</v>
      </c>
      <c r="BM177" s="158" t="s">
        <v>440</v>
      </c>
    </row>
    <row r="178" spans="2:65" s="1" customFormat="1" ht="16.5" customHeight="1">
      <c r="B178" s="147"/>
      <c r="C178" s="161" t="s">
        <v>441</v>
      </c>
      <c r="D178" s="161" t="s">
        <v>173</v>
      </c>
      <c r="E178" s="162" t="s">
        <v>442</v>
      </c>
      <c r="F178" s="163" t="s">
        <v>443</v>
      </c>
      <c r="G178" s="164" t="s">
        <v>217</v>
      </c>
      <c r="H178" s="165">
        <v>1</v>
      </c>
      <c r="I178" s="166"/>
      <c r="J178" s="165">
        <f t="shared" si="40"/>
        <v>0</v>
      </c>
      <c r="K178" s="163" t="s">
        <v>1</v>
      </c>
      <c r="L178" s="167"/>
      <c r="M178" s="168" t="s">
        <v>1</v>
      </c>
      <c r="N178" s="169" t="s">
        <v>36</v>
      </c>
      <c r="O178" s="51"/>
      <c r="P178" s="156">
        <f t="shared" si="41"/>
        <v>0</v>
      </c>
      <c r="Q178" s="156">
        <v>0</v>
      </c>
      <c r="R178" s="156">
        <f t="shared" si="42"/>
        <v>0</v>
      </c>
      <c r="S178" s="156">
        <v>0</v>
      </c>
      <c r="T178" s="157">
        <f t="shared" si="43"/>
        <v>0</v>
      </c>
      <c r="AR178" s="158" t="s">
        <v>222</v>
      </c>
      <c r="AT178" s="158" t="s">
        <v>173</v>
      </c>
      <c r="AU178" s="158" t="s">
        <v>125</v>
      </c>
      <c r="AY178" s="13" t="s">
        <v>118</v>
      </c>
      <c r="BE178" s="159">
        <f t="shared" si="44"/>
        <v>0</v>
      </c>
      <c r="BF178" s="159">
        <f t="shared" si="45"/>
        <v>0</v>
      </c>
      <c r="BG178" s="159">
        <f t="shared" si="46"/>
        <v>0</v>
      </c>
      <c r="BH178" s="159">
        <f t="shared" si="47"/>
        <v>0</v>
      </c>
      <c r="BI178" s="159">
        <f t="shared" si="48"/>
        <v>0</v>
      </c>
      <c r="BJ178" s="13" t="s">
        <v>125</v>
      </c>
      <c r="BK178" s="160">
        <f t="shared" si="49"/>
        <v>0</v>
      </c>
      <c r="BL178" s="13" t="s">
        <v>188</v>
      </c>
      <c r="BM178" s="158" t="s">
        <v>444</v>
      </c>
    </row>
    <row r="179" spans="2:65" s="1" customFormat="1" ht="16.5" customHeight="1">
      <c r="B179" s="147"/>
      <c r="C179" s="148" t="s">
        <v>445</v>
      </c>
      <c r="D179" s="148" t="s">
        <v>120</v>
      </c>
      <c r="E179" s="149" t="s">
        <v>446</v>
      </c>
      <c r="F179" s="150" t="s">
        <v>447</v>
      </c>
      <c r="G179" s="151" t="s">
        <v>217</v>
      </c>
      <c r="H179" s="152">
        <v>2</v>
      </c>
      <c r="I179" s="153"/>
      <c r="J179" s="152">
        <f t="shared" si="40"/>
        <v>0</v>
      </c>
      <c r="K179" s="150" t="s">
        <v>205</v>
      </c>
      <c r="L179" s="28"/>
      <c r="M179" s="154" t="s">
        <v>1</v>
      </c>
      <c r="N179" s="155" t="s">
        <v>36</v>
      </c>
      <c r="O179" s="51"/>
      <c r="P179" s="156">
        <f t="shared" si="41"/>
        <v>0</v>
      </c>
      <c r="Q179" s="156">
        <v>3.0000000000000001E-5</v>
      </c>
      <c r="R179" s="156">
        <f t="shared" si="42"/>
        <v>6.0000000000000002E-5</v>
      </c>
      <c r="S179" s="156">
        <v>0</v>
      </c>
      <c r="T179" s="157">
        <f t="shared" si="43"/>
        <v>0</v>
      </c>
      <c r="AR179" s="158" t="s">
        <v>188</v>
      </c>
      <c r="AT179" s="158" t="s">
        <v>120</v>
      </c>
      <c r="AU179" s="158" t="s">
        <v>125</v>
      </c>
      <c r="AY179" s="13" t="s">
        <v>118</v>
      </c>
      <c r="BE179" s="159">
        <f t="shared" si="44"/>
        <v>0</v>
      </c>
      <c r="BF179" s="159">
        <f t="shared" si="45"/>
        <v>0</v>
      </c>
      <c r="BG179" s="159">
        <f t="shared" si="46"/>
        <v>0</v>
      </c>
      <c r="BH179" s="159">
        <f t="shared" si="47"/>
        <v>0</v>
      </c>
      <c r="BI179" s="159">
        <f t="shared" si="48"/>
        <v>0</v>
      </c>
      <c r="BJ179" s="13" t="s">
        <v>125</v>
      </c>
      <c r="BK179" s="160">
        <f t="shared" si="49"/>
        <v>0</v>
      </c>
      <c r="BL179" s="13" t="s">
        <v>188</v>
      </c>
      <c r="BM179" s="158" t="s">
        <v>448</v>
      </c>
    </row>
    <row r="180" spans="2:65" s="1" customFormat="1" ht="16.5" customHeight="1">
      <c r="B180" s="147"/>
      <c r="C180" s="161" t="s">
        <v>449</v>
      </c>
      <c r="D180" s="161" t="s">
        <v>173</v>
      </c>
      <c r="E180" s="162" t="s">
        <v>450</v>
      </c>
      <c r="F180" s="163" t="s">
        <v>451</v>
      </c>
      <c r="G180" s="164" t="s">
        <v>217</v>
      </c>
      <c r="H180" s="165">
        <v>2</v>
      </c>
      <c r="I180" s="166"/>
      <c r="J180" s="165">
        <f t="shared" si="40"/>
        <v>0</v>
      </c>
      <c r="K180" s="163" t="s">
        <v>205</v>
      </c>
      <c r="L180" s="167"/>
      <c r="M180" s="168" t="s">
        <v>1</v>
      </c>
      <c r="N180" s="169" t="s">
        <v>36</v>
      </c>
      <c r="O180" s="51"/>
      <c r="P180" s="156">
        <f t="shared" si="41"/>
        <v>0</v>
      </c>
      <c r="Q180" s="156">
        <v>6.4000000000000005E-4</v>
      </c>
      <c r="R180" s="156">
        <f t="shared" si="42"/>
        <v>1.2800000000000001E-3</v>
      </c>
      <c r="S180" s="156">
        <v>0</v>
      </c>
      <c r="T180" s="157">
        <f t="shared" si="43"/>
        <v>0</v>
      </c>
      <c r="AR180" s="158" t="s">
        <v>222</v>
      </c>
      <c r="AT180" s="158" t="s">
        <v>173</v>
      </c>
      <c r="AU180" s="158" t="s">
        <v>125</v>
      </c>
      <c r="AY180" s="13" t="s">
        <v>118</v>
      </c>
      <c r="BE180" s="159">
        <f t="shared" si="44"/>
        <v>0</v>
      </c>
      <c r="BF180" s="159">
        <f t="shared" si="45"/>
        <v>0</v>
      </c>
      <c r="BG180" s="159">
        <f t="shared" si="46"/>
        <v>0</v>
      </c>
      <c r="BH180" s="159">
        <f t="shared" si="47"/>
        <v>0</v>
      </c>
      <c r="BI180" s="159">
        <f t="shared" si="48"/>
        <v>0</v>
      </c>
      <c r="BJ180" s="13" t="s">
        <v>125</v>
      </c>
      <c r="BK180" s="160">
        <f t="shared" si="49"/>
        <v>0</v>
      </c>
      <c r="BL180" s="13" t="s">
        <v>188</v>
      </c>
      <c r="BM180" s="158" t="s">
        <v>452</v>
      </c>
    </row>
    <row r="181" spans="2:65" s="1" customFormat="1" ht="16.5" customHeight="1">
      <c r="B181" s="147"/>
      <c r="C181" s="148" t="s">
        <v>453</v>
      </c>
      <c r="D181" s="148" t="s">
        <v>120</v>
      </c>
      <c r="E181" s="149" t="s">
        <v>454</v>
      </c>
      <c r="F181" s="150" t="s">
        <v>455</v>
      </c>
      <c r="G181" s="151" t="s">
        <v>217</v>
      </c>
      <c r="H181" s="152">
        <v>1</v>
      </c>
      <c r="I181" s="153"/>
      <c r="J181" s="152">
        <f t="shared" si="40"/>
        <v>0</v>
      </c>
      <c r="K181" s="150" t="s">
        <v>205</v>
      </c>
      <c r="L181" s="28"/>
      <c r="M181" s="154" t="s">
        <v>1</v>
      </c>
      <c r="N181" s="155" t="s">
        <v>36</v>
      </c>
      <c r="O181" s="51"/>
      <c r="P181" s="156">
        <f t="shared" si="41"/>
        <v>0</v>
      </c>
      <c r="Q181" s="156">
        <v>5.7840000000000002E-5</v>
      </c>
      <c r="R181" s="156">
        <f t="shared" si="42"/>
        <v>5.7840000000000002E-5</v>
      </c>
      <c r="S181" s="156">
        <v>0</v>
      </c>
      <c r="T181" s="157">
        <f t="shared" si="43"/>
        <v>0</v>
      </c>
      <c r="AR181" s="158" t="s">
        <v>188</v>
      </c>
      <c r="AT181" s="158" t="s">
        <v>120</v>
      </c>
      <c r="AU181" s="158" t="s">
        <v>125</v>
      </c>
      <c r="AY181" s="13" t="s">
        <v>118</v>
      </c>
      <c r="BE181" s="159">
        <f t="shared" si="44"/>
        <v>0</v>
      </c>
      <c r="BF181" s="159">
        <f t="shared" si="45"/>
        <v>0</v>
      </c>
      <c r="BG181" s="159">
        <f t="shared" si="46"/>
        <v>0</v>
      </c>
      <c r="BH181" s="159">
        <f t="shared" si="47"/>
        <v>0</v>
      </c>
      <c r="BI181" s="159">
        <f t="shared" si="48"/>
        <v>0</v>
      </c>
      <c r="BJ181" s="13" t="s">
        <v>125</v>
      </c>
      <c r="BK181" s="160">
        <f t="shared" si="49"/>
        <v>0</v>
      </c>
      <c r="BL181" s="13" t="s">
        <v>188</v>
      </c>
      <c r="BM181" s="158" t="s">
        <v>456</v>
      </c>
    </row>
    <row r="182" spans="2:65" s="1" customFormat="1" ht="24" customHeight="1">
      <c r="B182" s="147"/>
      <c r="C182" s="161" t="s">
        <v>457</v>
      </c>
      <c r="D182" s="161" t="s">
        <v>173</v>
      </c>
      <c r="E182" s="162" t="s">
        <v>458</v>
      </c>
      <c r="F182" s="163" t="s">
        <v>459</v>
      </c>
      <c r="G182" s="164" t="s">
        <v>217</v>
      </c>
      <c r="H182" s="165">
        <v>1</v>
      </c>
      <c r="I182" s="166"/>
      <c r="J182" s="165">
        <f t="shared" si="40"/>
        <v>0</v>
      </c>
      <c r="K182" s="163" t="s">
        <v>205</v>
      </c>
      <c r="L182" s="167"/>
      <c r="M182" s="168" t="s">
        <v>1</v>
      </c>
      <c r="N182" s="169" t="s">
        <v>36</v>
      </c>
      <c r="O182" s="51"/>
      <c r="P182" s="156">
        <f t="shared" si="41"/>
        <v>0</v>
      </c>
      <c r="Q182" s="156">
        <v>2.3500000000000001E-3</v>
      </c>
      <c r="R182" s="156">
        <f t="shared" si="42"/>
        <v>2.3500000000000001E-3</v>
      </c>
      <c r="S182" s="156">
        <v>0</v>
      </c>
      <c r="T182" s="157">
        <f t="shared" si="43"/>
        <v>0</v>
      </c>
      <c r="AR182" s="158" t="s">
        <v>222</v>
      </c>
      <c r="AT182" s="158" t="s">
        <v>173</v>
      </c>
      <c r="AU182" s="158" t="s">
        <v>125</v>
      </c>
      <c r="AY182" s="13" t="s">
        <v>118</v>
      </c>
      <c r="BE182" s="159">
        <f t="shared" si="44"/>
        <v>0</v>
      </c>
      <c r="BF182" s="159">
        <f t="shared" si="45"/>
        <v>0</v>
      </c>
      <c r="BG182" s="159">
        <f t="shared" si="46"/>
        <v>0</v>
      </c>
      <c r="BH182" s="159">
        <f t="shared" si="47"/>
        <v>0</v>
      </c>
      <c r="BI182" s="159">
        <f t="shared" si="48"/>
        <v>0</v>
      </c>
      <c r="BJ182" s="13" t="s">
        <v>125</v>
      </c>
      <c r="BK182" s="160">
        <f t="shared" si="49"/>
        <v>0</v>
      </c>
      <c r="BL182" s="13" t="s">
        <v>188</v>
      </c>
      <c r="BM182" s="158" t="s">
        <v>460</v>
      </c>
    </row>
    <row r="183" spans="2:65" s="1" customFormat="1" ht="24" customHeight="1">
      <c r="B183" s="147"/>
      <c r="C183" s="148" t="s">
        <v>461</v>
      </c>
      <c r="D183" s="148" t="s">
        <v>120</v>
      </c>
      <c r="E183" s="149" t="s">
        <v>462</v>
      </c>
      <c r="F183" s="150" t="s">
        <v>463</v>
      </c>
      <c r="G183" s="151" t="s">
        <v>217</v>
      </c>
      <c r="H183" s="152">
        <v>2</v>
      </c>
      <c r="I183" s="153"/>
      <c r="J183" s="152">
        <f t="shared" si="40"/>
        <v>0</v>
      </c>
      <c r="K183" s="150" t="s">
        <v>133</v>
      </c>
      <c r="L183" s="28"/>
      <c r="M183" s="154" t="s">
        <v>1</v>
      </c>
      <c r="N183" s="155" t="s">
        <v>36</v>
      </c>
      <c r="O183" s="51"/>
      <c r="P183" s="156">
        <f t="shared" si="41"/>
        <v>0</v>
      </c>
      <c r="Q183" s="156">
        <v>3.8999999999999999E-4</v>
      </c>
      <c r="R183" s="156">
        <f t="shared" si="42"/>
        <v>7.7999999999999999E-4</v>
      </c>
      <c r="S183" s="156">
        <v>0</v>
      </c>
      <c r="T183" s="157">
        <f t="shared" si="43"/>
        <v>0</v>
      </c>
      <c r="AR183" s="158" t="s">
        <v>188</v>
      </c>
      <c r="AT183" s="158" t="s">
        <v>120</v>
      </c>
      <c r="AU183" s="158" t="s">
        <v>125</v>
      </c>
      <c r="AY183" s="13" t="s">
        <v>118</v>
      </c>
      <c r="BE183" s="159">
        <f t="shared" si="44"/>
        <v>0</v>
      </c>
      <c r="BF183" s="159">
        <f t="shared" si="45"/>
        <v>0</v>
      </c>
      <c r="BG183" s="159">
        <f t="shared" si="46"/>
        <v>0</v>
      </c>
      <c r="BH183" s="159">
        <f t="shared" si="47"/>
        <v>0</v>
      </c>
      <c r="BI183" s="159">
        <f t="shared" si="48"/>
        <v>0</v>
      </c>
      <c r="BJ183" s="13" t="s">
        <v>125</v>
      </c>
      <c r="BK183" s="160">
        <f t="shared" si="49"/>
        <v>0</v>
      </c>
      <c r="BL183" s="13" t="s">
        <v>188</v>
      </c>
      <c r="BM183" s="158" t="s">
        <v>464</v>
      </c>
    </row>
    <row r="184" spans="2:65" s="1" customFormat="1" ht="16.5" customHeight="1">
      <c r="B184" s="147"/>
      <c r="C184" s="148" t="s">
        <v>465</v>
      </c>
      <c r="D184" s="148" t="s">
        <v>120</v>
      </c>
      <c r="E184" s="149" t="s">
        <v>466</v>
      </c>
      <c r="F184" s="150" t="s">
        <v>467</v>
      </c>
      <c r="G184" s="151" t="s">
        <v>217</v>
      </c>
      <c r="H184" s="152">
        <v>1</v>
      </c>
      <c r="I184" s="153"/>
      <c r="J184" s="152">
        <f t="shared" si="40"/>
        <v>0</v>
      </c>
      <c r="K184" s="150" t="s">
        <v>133</v>
      </c>
      <c r="L184" s="28"/>
      <c r="M184" s="154" t="s">
        <v>1</v>
      </c>
      <c r="N184" s="155" t="s">
        <v>36</v>
      </c>
      <c r="O184" s="51"/>
      <c r="P184" s="156">
        <f t="shared" si="41"/>
        <v>0</v>
      </c>
      <c r="Q184" s="156">
        <v>4.0000000000000003E-5</v>
      </c>
      <c r="R184" s="156">
        <f t="shared" si="42"/>
        <v>4.0000000000000003E-5</v>
      </c>
      <c r="S184" s="156">
        <v>0</v>
      </c>
      <c r="T184" s="157">
        <f t="shared" si="43"/>
        <v>0</v>
      </c>
      <c r="AR184" s="158" t="s">
        <v>188</v>
      </c>
      <c r="AT184" s="158" t="s">
        <v>120</v>
      </c>
      <c r="AU184" s="158" t="s">
        <v>125</v>
      </c>
      <c r="AY184" s="13" t="s">
        <v>118</v>
      </c>
      <c r="BE184" s="159">
        <f t="shared" si="44"/>
        <v>0</v>
      </c>
      <c r="BF184" s="159">
        <f t="shared" si="45"/>
        <v>0</v>
      </c>
      <c r="BG184" s="159">
        <f t="shared" si="46"/>
        <v>0</v>
      </c>
      <c r="BH184" s="159">
        <f t="shared" si="47"/>
        <v>0</v>
      </c>
      <c r="BI184" s="159">
        <f t="shared" si="48"/>
        <v>0</v>
      </c>
      <c r="BJ184" s="13" t="s">
        <v>125</v>
      </c>
      <c r="BK184" s="160">
        <f t="shared" si="49"/>
        <v>0</v>
      </c>
      <c r="BL184" s="13" t="s">
        <v>188</v>
      </c>
      <c r="BM184" s="158" t="s">
        <v>468</v>
      </c>
    </row>
    <row r="185" spans="2:65" s="1" customFormat="1" ht="16.5" customHeight="1">
      <c r="B185" s="147"/>
      <c r="C185" s="161" t="s">
        <v>469</v>
      </c>
      <c r="D185" s="161" t="s">
        <v>173</v>
      </c>
      <c r="E185" s="162" t="s">
        <v>470</v>
      </c>
      <c r="F185" s="163" t="s">
        <v>471</v>
      </c>
      <c r="G185" s="164" t="s">
        <v>217</v>
      </c>
      <c r="H185" s="165">
        <v>1</v>
      </c>
      <c r="I185" s="166"/>
      <c r="J185" s="165">
        <f t="shared" si="40"/>
        <v>0</v>
      </c>
      <c r="K185" s="163" t="s">
        <v>133</v>
      </c>
      <c r="L185" s="167"/>
      <c r="M185" s="168" t="s">
        <v>1</v>
      </c>
      <c r="N185" s="169" t="s">
        <v>36</v>
      </c>
      <c r="O185" s="51"/>
      <c r="P185" s="156">
        <f t="shared" si="41"/>
        <v>0</v>
      </c>
      <c r="Q185" s="156">
        <v>7.9100000000000004E-3</v>
      </c>
      <c r="R185" s="156">
        <f t="shared" si="42"/>
        <v>7.9100000000000004E-3</v>
      </c>
      <c r="S185" s="156">
        <v>0</v>
      </c>
      <c r="T185" s="157">
        <f t="shared" si="43"/>
        <v>0</v>
      </c>
      <c r="AR185" s="158" t="s">
        <v>222</v>
      </c>
      <c r="AT185" s="158" t="s">
        <v>173</v>
      </c>
      <c r="AU185" s="158" t="s">
        <v>125</v>
      </c>
      <c r="AY185" s="13" t="s">
        <v>118</v>
      </c>
      <c r="BE185" s="159">
        <f t="shared" si="44"/>
        <v>0</v>
      </c>
      <c r="BF185" s="159">
        <f t="shared" si="45"/>
        <v>0</v>
      </c>
      <c r="BG185" s="159">
        <f t="shared" si="46"/>
        <v>0</v>
      </c>
      <c r="BH185" s="159">
        <f t="shared" si="47"/>
        <v>0</v>
      </c>
      <c r="BI185" s="159">
        <f t="shared" si="48"/>
        <v>0</v>
      </c>
      <c r="BJ185" s="13" t="s">
        <v>125</v>
      </c>
      <c r="BK185" s="160">
        <f t="shared" si="49"/>
        <v>0</v>
      </c>
      <c r="BL185" s="13" t="s">
        <v>188</v>
      </c>
      <c r="BM185" s="158" t="s">
        <v>472</v>
      </c>
    </row>
    <row r="186" spans="2:65" s="1" customFormat="1" ht="16.5" customHeight="1">
      <c r="B186" s="147"/>
      <c r="C186" s="148" t="s">
        <v>473</v>
      </c>
      <c r="D186" s="148" t="s">
        <v>120</v>
      </c>
      <c r="E186" s="149" t="s">
        <v>474</v>
      </c>
      <c r="F186" s="150" t="s">
        <v>475</v>
      </c>
      <c r="G186" s="151" t="s">
        <v>217</v>
      </c>
      <c r="H186" s="152">
        <v>1</v>
      </c>
      <c r="I186" s="153"/>
      <c r="J186" s="152">
        <f t="shared" si="40"/>
        <v>0</v>
      </c>
      <c r="K186" s="150" t="s">
        <v>205</v>
      </c>
      <c r="L186" s="28"/>
      <c r="M186" s="154" t="s">
        <v>1</v>
      </c>
      <c r="N186" s="155" t="s">
        <v>36</v>
      </c>
      <c r="O186" s="51"/>
      <c r="P186" s="156">
        <f t="shared" si="41"/>
        <v>0</v>
      </c>
      <c r="Q186" s="156">
        <v>5.7840000000000002E-5</v>
      </c>
      <c r="R186" s="156">
        <f t="shared" si="42"/>
        <v>5.7840000000000002E-5</v>
      </c>
      <c r="S186" s="156">
        <v>0</v>
      </c>
      <c r="T186" s="157">
        <f t="shared" si="43"/>
        <v>0</v>
      </c>
      <c r="AR186" s="158" t="s">
        <v>188</v>
      </c>
      <c r="AT186" s="158" t="s">
        <v>120</v>
      </c>
      <c r="AU186" s="158" t="s">
        <v>125</v>
      </c>
      <c r="AY186" s="13" t="s">
        <v>118</v>
      </c>
      <c r="BE186" s="159">
        <f t="shared" si="44"/>
        <v>0</v>
      </c>
      <c r="BF186" s="159">
        <f t="shared" si="45"/>
        <v>0</v>
      </c>
      <c r="BG186" s="159">
        <f t="shared" si="46"/>
        <v>0</v>
      </c>
      <c r="BH186" s="159">
        <f t="shared" si="47"/>
        <v>0</v>
      </c>
      <c r="BI186" s="159">
        <f t="shared" si="48"/>
        <v>0</v>
      </c>
      <c r="BJ186" s="13" t="s">
        <v>125</v>
      </c>
      <c r="BK186" s="160">
        <f t="shared" si="49"/>
        <v>0</v>
      </c>
      <c r="BL186" s="13" t="s">
        <v>188</v>
      </c>
      <c r="BM186" s="158" t="s">
        <v>476</v>
      </c>
    </row>
    <row r="187" spans="2:65" s="1" customFormat="1" ht="24" customHeight="1">
      <c r="B187" s="147"/>
      <c r="C187" s="161" t="s">
        <v>477</v>
      </c>
      <c r="D187" s="161" t="s">
        <v>173</v>
      </c>
      <c r="E187" s="162" t="s">
        <v>478</v>
      </c>
      <c r="F187" s="163" t="s">
        <v>479</v>
      </c>
      <c r="G187" s="164" t="s">
        <v>217</v>
      </c>
      <c r="H187" s="165">
        <v>1</v>
      </c>
      <c r="I187" s="166"/>
      <c r="J187" s="165">
        <f t="shared" si="40"/>
        <v>0</v>
      </c>
      <c r="K187" s="163" t="s">
        <v>205</v>
      </c>
      <c r="L187" s="167"/>
      <c r="M187" s="168" t="s">
        <v>1</v>
      </c>
      <c r="N187" s="169" t="s">
        <v>36</v>
      </c>
      <c r="O187" s="51"/>
      <c r="P187" s="156">
        <f t="shared" si="41"/>
        <v>0</v>
      </c>
      <c r="Q187" s="156">
        <v>1.4030000000000001E-2</v>
      </c>
      <c r="R187" s="156">
        <f t="shared" si="42"/>
        <v>1.4030000000000001E-2</v>
      </c>
      <c r="S187" s="156">
        <v>0</v>
      </c>
      <c r="T187" s="157">
        <f t="shared" si="43"/>
        <v>0</v>
      </c>
      <c r="AR187" s="158" t="s">
        <v>222</v>
      </c>
      <c r="AT187" s="158" t="s">
        <v>173</v>
      </c>
      <c r="AU187" s="158" t="s">
        <v>125</v>
      </c>
      <c r="AY187" s="13" t="s">
        <v>118</v>
      </c>
      <c r="BE187" s="159">
        <f t="shared" si="44"/>
        <v>0</v>
      </c>
      <c r="BF187" s="159">
        <f t="shared" si="45"/>
        <v>0</v>
      </c>
      <c r="BG187" s="159">
        <f t="shared" si="46"/>
        <v>0</v>
      </c>
      <c r="BH187" s="159">
        <f t="shared" si="47"/>
        <v>0</v>
      </c>
      <c r="BI187" s="159">
        <f t="shared" si="48"/>
        <v>0</v>
      </c>
      <c r="BJ187" s="13" t="s">
        <v>125</v>
      </c>
      <c r="BK187" s="160">
        <f t="shared" si="49"/>
        <v>0</v>
      </c>
      <c r="BL187" s="13" t="s">
        <v>188</v>
      </c>
      <c r="BM187" s="158" t="s">
        <v>480</v>
      </c>
    </row>
    <row r="188" spans="2:65" s="1" customFormat="1" ht="24" customHeight="1">
      <c r="B188" s="147"/>
      <c r="C188" s="148" t="s">
        <v>481</v>
      </c>
      <c r="D188" s="148" t="s">
        <v>120</v>
      </c>
      <c r="E188" s="149" t="s">
        <v>482</v>
      </c>
      <c r="F188" s="150" t="s">
        <v>483</v>
      </c>
      <c r="G188" s="151" t="s">
        <v>217</v>
      </c>
      <c r="H188" s="152">
        <v>2</v>
      </c>
      <c r="I188" s="153"/>
      <c r="J188" s="152">
        <f t="shared" si="40"/>
        <v>0</v>
      </c>
      <c r="K188" s="150" t="s">
        <v>1</v>
      </c>
      <c r="L188" s="28"/>
      <c r="M188" s="154" t="s">
        <v>1</v>
      </c>
      <c r="N188" s="155" t="s">
        <v>36</v>
      </c>
      <c r="O188" s="51"/>
      <c r="P188" s="156">
        <f t="shared" si="41"/>
        <v>0</v>
      </c>
      <c r="Q188" s="156">
        <v>2.6939999999999999E-4</v>
      </c>
      <c r="R188" s="156">
        <f t="shared" si="42"/>
        <v>5.3879999999999998E-4</v>
      </c>
      <c r="S188" s="156">
        <v>0</v>
      </c>
      <c r="T188" s="157">
        <f t="shared" si="43"/>
        <v>0</v>
      </c>
      <c r="AR188" s="158" t="s">
        <v>188</v>
      </c>
      <c r="AT188" s="158" t="s">
        <v>120</v>
      </c>
      <c r="AU188" s="158" t="s">
        <v>125</v>
      </c>
      <c r="AY188" s="13" t="s">
        <v>118</v>
      </c>
      <c r="BE188" s="159">
        <f t="shared" si="44"/>
        <v>0</v>
      </c>
      <c r="BF188" s="159">
        <f t="shared" si="45"/>
        <v>0</v>
      </c>
      <c r="BG188" s="159">
        <f t="shared" si="46"/>
        <v>0</v>
      </c>
      <c r="BH188" s="159">
        <f t="shared" si="47"/>
        <v>0</v>
      </c>
      <c r="BI188" s="159">
        <f t="shared" si="48"/>
        <v>0</v>
      </c>
      <c r="BJ188" s="13" t="s">
        <v>125</v>
      </c>
      <c r="BK188" s="160">
        <f t="shared" si="49"/>
        <v>0</v>
      </c>
      <c r="BL188" s="13" t="s">
        <v>188</v>
      </c>
      <c r="BM188" s="158" t="s">
        <v>484</v>
      </c>
    </row>
    <row r="189" spans="2:65" s="1" customFormat="1" ht="16.5" customHeight="1">
      <c r="B189" s="147"/>
      <c r="C189" s="161" t="s">
        <v>485</v>
      </c>
      <c r="D189" s="161" t="s">
        <v>173</v>
      </c>
      <c r="E189" s="162" t="s">
        <v>486</v>
      </c>
      <c r="F189" s="163" t="s">
        <v>487</v>
      </c>
      <c r="G189" s="164" t="s">
        <v>217</v>
      </c>
      <c r="H189" s="165">
        <v>2</v>
      </c>
      <c r="I189" s="166"/>
      <c r="J189" s="165">
        <f t="shared" si="40"/>
        <v>0</v>
      </c>
      <c r="K189" s="163" t="s">
        <v>1</v>
      </c>
      <c r="L189" s="167"/>
      <c r="M189" s="168" t="s">
        <v>1</v>
      </c>
      <c r="N189" s="169" t="s">
        <v>36</v>
      </c>
      <c r="O189" s="51"/>
      <c r="P189" s="156">
        <f t="shared" si="41"/>
        <v>0</v>
      </c>
      <c r="Q189" s="156">
        <v>0</v>
      </c>
      <c r="R189" s="156">
        <f t="shared" si="42"/>
        <v>0</v>
      </c>
      <c r="S189" s="156">
        <v>0</v>
      </c>
      <c r="T189" s="157">
        <f t="shared" si="43"/>
        <v>0</v>
      </c>
      <c r="AR189" s="158" t="s">
        <v>222</v>
      </c>
      <c r="AT189" s="158" t="s">
        <v>173</v>
      </c>
      <c r="AU189" s="158" t="s">
        <v>125</v>
      </c>
      <c r="AY189" s="13" t="s">
        <v>118</v>
      </c>
      <c r="BE189" s="159">
        <f t="shared" si="44"/>
        <v>0</v>
      </c>
      <c r="BF189" s="159">
        <f t="shared" si="45"/>
        <v>0</v>
      </c>
      <c r="BG189" s="159">
        <f t="shared" si="46"/>
        <v>0</v>
      </c>
      <c r="BH189" s="159">
        <f t="shared" si="47"/>
        <v>0</v>
      </c>
      <c r="BI189" s="159">
        <f t="shared" si="48"/>
        <v>0</v>
      </c>
      <c r="BJ189" s="13" t="s">
        <v>125</v>
      </c>
      <c r="BK189" s="160">
        <f t="shared" si="49"/>
        <v>0</v>
      </c>
      <c r="BL189" s="13" t="s">
        <v>188</v>
      </c>
      <c r="BM189" s="158" t="s">
        <v>488</v>
      </c>
    </row>
    <row r="190" spans="2:65" s="1" customFormat="1" ht="16.5" customHeight="1">
      <c r="B190" s="147"/>
      <c r="C190" s="148" t="s">
        <v>489</v>
      </c>
      <c r="D190" s="148" t="s">
        <v>120</v>
      </c>
      <c r="E190" s="149" t="s">
        <v>490</v>
      </c>
      <c r="F190" s="150" t="s">
        <v>491</v>
      </c>
      <c r="G190" s="151" t="s">
        <v>217</v>
      </c>
      <c r="H190" s="152">
        <v>2</v>
      </c>
      <c r="I190" s="153"/>
      <c r="J190" s="152">
        <f t="shared" si="40"/>
        <v>0</v>
      </c>
      <c r="K190" s="150" t="s">
        <v>1</v>
      </c>
      <c r="L190" s="28"/>
      <c r="M190" s="154" t="s">
        <v>1</v>
      </c>
      <c r="N190" s="155" t="s">
        <v>36</v>
      </c>
      <c r="O190" s="51"/>
      <c r="P190" s="156">
        <f t="shared" si="41"/>
        <v>0</v>
      </c>
      <c r="Q190" s="156">
        <v>0</v>
      </c>
      <c r="R190" s="156">
        <f t="shared" si="42"/>
        <v>0</v>
      </c>
      <c r="S190" s="156">
        <v>0</v>
      </c>
      <c r="T190" s="157">
        <f t="shared" si="43"/>
        <v>0</v>
      </c>
      <c r="AR190" s="158" t="s">
        <v>188</v>
      </c>
      <c r="AT190" s="158" t="s">
        <v>120</v>
      </c>
      <c r="AU190" s="158" t="s">
        <v>125</v>
      </c>
      <c r="AY190" s="13" t="s">
        <v>118</v>
      </c>
      <c r="BE190" s="159">
        <f t="shared" si="44"/>
        <v>0</v>
      </c>
      <c r="BF190" s="159">
        <f t="shared" si="45"/>
        <v>0</v>
      </c>
      <c r="BG190" s="159">
        <f t="shared" si="46"/>
        <v>0</v>
      </c>
      <c r="BH190" s="159">
        <f t="shared" si="47"/>
        <v>0</v>
      </c>
      <c r="BI190" s="159">
        <f t="shared" si="48"/>
        <v>0</v>
      </c>
      <c r="BJ190" s="13" t="s">
        <v>125</v>
      </c>
      <c r="BK190" s="160">
        <f t="shared" si="49"/>
        <v>0</v>
      </c>
      <c r="BL190" s="13" t="s">
        <v>188</v>
      </c>
      <c r="BM190" s="158" t="s">
        <v>492</v>
      </c>
    </row>
    <row r="191" spans="2:65" s="1" customFormat="1" ht="16.5" customHeight="1">
      <c r="B191" s="147"/>
      <c r="C191" s="161" t="s">
        <v>493</v>
      </c>
      <c r="D191" s="161" t="s">
        <v>173</v>
      </c>
      <c r="E191" s="162" t="s">
        <v>494</v>
      </c>
      <c r="F191" s="163" t="s">
        <v>495</v>
      </c>
      <c r="G191" s="164" t="s">
        <v>217</v>
      </c>
      <c r="H191" s="165">
        <v>2</v>
      </c>
      <c r="I191" s="166"/>
      <c r="J191" s="165">
        <f t="shared" si="40"/>
        <v>0</v>
      </c>
      <c r="K191" s="163" t="s">
        <v>1</v>
      </c>
      <c r="L191" s="167"/>
      <c r="M191" s="168" t="s">
        <v>1</v>
      </c>
      <c r="N191" s="169" t="s">
        <v>36</v>
      </c>
      <c r="O191" s="51"/>
      <c r="P191" s="156">
        <f t="shared" si="41"/>
        <v>0</v>
      </c>
      <c r="Q191" s="156">
        <v>0</v>
      </c>
      <c r="R191" s="156">
        <f t="shared" si="42"/>
        <v>0</v>
      </c>
      <c r="S191" s="156">
        <v>0</v>
      </c>
      <c r="T191" s="157">
        <f t="shared" si="43"/>
        <v>0</v>
      </c>
      <c r="AR191" s="158" t="s">
        <v>222</v>
      </c>
      <c r="AT191" s="158" t="s">
        <v>173</v>
      </c>
      <c r="AU191" s="158" t="s">
        <v>125</v>
      </c>
      <c r="AY191" s="13" t="s">
        <v>118</v>
      </c>
      <c r="BE191" s="159">
        <f t="shared" si="44"/>
        <v>0</v>
      </c>
      <c r="BF191" s="159">
        <f t="shared" si="45"/>
        <v>0</v>
      </c>
      <c r="BG191" s="159">
        <f t="shared" si="46"/>
        <v>0</v>
      </c>
      <c r="BH191" s="159">
        <f t="shared" si="47"/>
        <v>0</v>
      </c>
      <c r="BI191" s="159">
        <f t="shared" si="48"/>
        <v>0</v>
      </c>
      <c r="BJ191" s="13" t="s">
        <v>125</v>
      </c>
      <c r="BK191" s="160">
        <f t="shared" si="49"/>
        <v>0</v>
      </c>
      <c r="BL191" s="13" t="s">
        <v>188</v>
      </c>
      <c r="BM191" s="158" t="s">
        <v>496</v>
      </c>
    </row>
    <row r="192" spans="2:65" s="1" customFormat="1" ht="16.5" customHeight="1">
      <c r="B192" s="147"/>
      <c r="C192" s="148" t="s">
        <v>497</v>
      </c>
      <c r="D192" s="148" t="s">
        <v>120</v>
      </c>
      <c r="E192" s="149" t="s">
        <v>498</v>
      </c>
      <c r="F192" s="150" t="s">
        <v>499</v>
      </c>
      <c r="G192" s="151" t="s">
        <v>158</v>
      </c>
      <c r="H192" s="152">
        <v>3.1E-2</v>
      </c>
      <c r="I192" s="153"/>
      <c r="J192" s="152">
        <f t="shared" si="40"/>
        <v>0</v>
      </c>
      <c r="K192" s="150" t="s">
        <v>205</v>
      </c>
      <c r="L192" s="28"/>
      <c r="M192" s="154" t="s">
        <v>1</v>
      </c>
      <c r="N192" s="155" t="s">
        <v>36</v>
      </c>
      <c r="O192" s="51"/>
      <c r="P192" s="156">
        <f t="shared" si="41"/>
        <v>0</v>
      </c>
      <c r="Q192" s="156">
        <v>0</v>
      </c>
      <c r="R192" s="156">
        <f t="shared" si="42"/>
        <v>0</v>
      </c>
      <c r="S192" s="156">
        <v>0</v>
      </c>
      <c r="T192" s="157">
        <f t="shared" si="43"/>
        <v>0</v>
      </c>
      <c r="AR192" s="158" t="s">
        <v>188</v>
      </c>
      <c r="AT192" s="158" t="s">
        <v>120</v>
      </c>
      <c r="AU192" s="158" t="s">
        <v>125</v>
      </c>
      <c r="AY192" s="13" t="s">
        <v>118</v>
      </c>
      <c r="BE192" s="159">
        <f t="shared" si="44"/>
        <v>0</v>
      </c>
      <c r="BF192" s="159">
        <f t="shared" si="45"/>
        <v>0</v>
      </c>
      <c r="BG192" s="159">
        <f t="shared" si="46"/>
        <v>0</v>
      </c>
      <c r="BH192" s="159">
        <f t="shared" si="47"/>
        <v>0</v>
      </c>
      <c r="BI192" s="159">
        <f t="shared" si="48"/>
        <v>0</v>
      </c>
      <c r="BJ192" s="13" t="s">
        <v>125</v>
      </c>
      <c r="BK192" s="160">
        <f t="shared" si="49"/>
        <v>0</v>
      </c>
      <c r="BL192" s="13" t="s">
        <v>188</v>
      </c>
      <c r="BM192" s="158" t="s">
        <v>500</v>
      </c>
    </row>
    <row r="193" spans="2:65" s="11" customFormat="1" ht="22.75" customHeight="1">
      <c r="B193" s="134"/>
      <c r="D193" s="135" t="s">
        <v>69</v>
      </c>
      <c r="E193" s="145" t="s">
        <v>501</v>
      </c>
      <c r="F193" s="145" t="s">
        <v>502</v>
      </c>
      <c r="I193" s="137"/>
      <c r="J193" s="146">
        <f>BK193</f>
        <v>0</v>
      </c>
      <c r="L193" s="134"/>
      <c r="M193" s="139"/>
      <c r="N193" s="140"/>
      <c r="O193" s="140"/>
      <c r="P193" s="141">
        <f>SUM(P194:P214)</f>
        <v>0</v>
      </c>
      <c r="Q193" s="140"/>
      <c r="R193" s="141">
        <f>SUM(R194:R214)</f>
        <v>0.57361400000000007</v>
      </c>
      <c r="S193" s="140"/>
      <c r="T193" s="142">
        <f>SUM(T194:T214)</f>
        <v>3.343</v>
      </c>
      <c r="AR193" s="135" t="s">
        <v>125</v>
      </c>
      <c r="AT193" s="143" t="s">
        <v>69</v>
      </c>
      <c r="AU193" s="143" t="s">
        <v>78</v>
      </c>
      <c r="AY193" s="135" t="s">
        <v>118</v>
      </c>
      <c r="BK193" s="144">
        <f>SUM(BK194:BK214)</f>
        <v>0</v>
      </c>
    </row>
    <row r="194" spans="2:65" s="1" customFormat="1" ht="16.5" customHeight="1">
      <c r="B194" s="147"/>
      <c r="C194" s="148" t="s">
        <v>503</v>
      </c>
      <c r="D194" s="148" t="s">
        <v>120</v>
      </c>
      <c r="E194" s="149" t="s">
        <v>504</v>
      </c>
      <c r="F194" s="150" t="s">
        <v>505</v>
      </c>
      <c r="G194" s="151" t="s">
        <v>217</v>
      </c>
      <c r="H194" s="152">
        <v>19</v>
      </c>
      <c r="I194" s="153"/>
      <c r="J194" s="152">
        <f t="shared" ref="J194:J214" si="50">ROUND(I194*H194,3)</f>
        <v>0</v>
      </c>
      <c r="K194" s="150" t="s">
        <v>1</v>
      </c>
      <c r="L194" s="28"/>
      <c r="M194" s="154" t="s">
        <v>1</v>
      </c>
      <c r="N194" s="155" t="s">
        <v>36</v>
      </c>
      <c r="O194" s="51"/>
      <c r="P194" s="156">
        <f t="shared" ref="P194:P214" si="51">O194*H194</f>
        <v>0</v>
      </c>
      <c r="Q194" s="156">
        <v>2.0000000000000002E-5</v>
      </c>
      <c r="R194" s="156">
        <f t="shared" ref="R194:R214" si="52">Q194*H194</f>
        <v>3.8000000000000002E-4</v>
      </c>
      <c r="S194" s="156">
        <v>0</v>
      </c>
      <c r="T194" s="157">
        <f t="shared" ref="T194:T214" si="53">S194*H194</f>
        <v>0</v>
      </c>
      <c r="AR194" s="158" t="s">
        <v>188</v>
      </c>
      <c r="AT194" s="158" t="s">
        <v>120</v>
      </c>
      <c r="AU194" s="158" t="s">
        <v>125</v>
      </c>
      <c r="AY194" s="13" t="s">
        <v>118</v>
      </c>
      <c r="BE194" s="159">
        <f t="shared" ref="BE194:BE214" si="54">IF(N194="základná",J194,0)</f>
        <v>0</v>
      </c>
      <c r="BF194" s="159">
        <f t="shared" ref="BF194:BF214" si="55">IF(N194="znížená",J194,0)</f>
        <v>0</v>
      </c>
      <c r="BG194" s="159">
        <f t="shared" ref="BG194:BG214" si="56">IF(N194="zákl. prenesená",J194,0)</f>
        <v>0</v>
      </c>
      <c r="BH194" s="159">
        <f t="shared" ref="BH194:BH214" si="57">IF(N194="zníž. prenesená",J194,0)</f>
        <v>0</v>
      </c>
      <c r="BI194" s="159">
        <f t="shared" ref="BI194:BI214" si="58">IF(N194="nulová",J194,0)</f>
        <v>0</v>
      </c>
      <c r="BJ194" s="13" t="s">
        <v>125</v>
      </c>
      <c r="BK194" s="160">
        <f t="shared" ref="BK194:BK214" si="59">ROUND(I194*H194,3)</f>
        <v>0</v>
      </c>
      <c r="BL194" s="13" t="s">
        <v>188</v>
      </c>
      <c r="BM194" s="158" t="s">
        <v>506</v>
      </c>
    </row>
    <row r="195" spans="2:65" s="1" customFormat="1" ht="48" customHeight="1">
      <c r="B195" s="147"/>
      <c r="C195" s="161" t="s">
        <v>507</v>
      </c>
      <c r="D195" s="161" t="s">
        <v>173</v>
      </c>
      <c r="E195" s="162" t="s">
        <v>508</v>
      </c>
      <c r="F195" s="163" t="s">
        <v>509</v>
      </c>
      <c r="G195" s="164" t="s">
        <v>217</v>
      </c>
      <c r="H195" s="165">
        <v>19</v>
      </c>
      <c r="I195" s="166"/>
      <c r="J195" s="165">
        <f t="shared" si="50"/>
        <v>0</v>
      </c>
      <c r="K195" s="163" t="s">
        <v>1</v>
      </c>
      <c r="L195" s="167"/>
      <c r="M195" s="168" t="s">
        <v>1</v>
      </c>
      <c r="N195" s="169" t="s">
        <v>36</v>
      </c>
      <c r="O195" s="51"/>
      <c r="P195" s="156">
        <f t="shared" si="51"/>
        <v>0</v>
      </c>
      <c r="Q195" s="156">
        <v>4.6999999999999999E-4</v>
      </c>
      <c r="R195" s="156">
        <f t="shared" si="52"/>
        <v>8.9300000000000004E-3</v>
      </c>
      <c r="S195" s="156">
        <v>0</v>
      </c>
      <c r="T195" s="157">
        <f t="shared" si="53"/>
        <v>0</v>
      </c>
      <c r="AR195" s="158" t="s">
        <v>222</v>
      </c>
      <c r="AT195" s="158" t="s">
        <v>173</v>
      </c>
      <c r="AU195" s="158" t="s">
        <v>125</v>
      </c>
      <c r="AY195" s="13" t="s">
        <v>118</v>
      </c>
      <c r="BE195" s="159">
        <f t="shared" si="54"/>
        <v>0</v>
      </c>
      <c r="BF195" s="159">
        <f t="shared" si="55"/>
        <v>0</v>
      </c>
      <c r="BG195" s="159">
        <f t="shared" si="56"/>
        <v>0</v>
      </c>
      <c r="BH195" s="159">
        <f t="shared" si="57"/>
        <v>0</v>
      </c>
      <c r="BI195" s="159">
        <f t="shared" si="58"/>
        <v>0</v>
      </c>
      <c r="BJ195" s="13" t="s">
        <v>125</v>
      </c>
      <c r="BK195" s="160">
        <f t="shared" si="59"/>
        <v>0</v>
      </c>
      <c r="BL195" s="13" t="s">
        <v>188</v>
      </c>
      <c r="BM195" s="158" t="s">
        <v>510</v>
      </c>
    </row>
    <row r="196" spans="2:65" s="1" customFormat="1" ht="24" customHeight="1">
      <c r="B196" s="147"/>
      <c r="C196" s="148" t="s">
        <v>511</v>
      </c>
      <c r="D196" s="148" t="s">
        <v>120</v>
      </c>
      <c r="E196" s="149" t="s">
        <v>512</v>
      </c>
      <c r="F196" s="150" t="s">
        <v>513</v>
      </c>
      <c r="G196" s="151" t="s">
        <v>342</v>
      </c>
      <c r="H196" s="152">
        <v>19</v>
      </c>
      <c r="I196" s="153"/>
      <c r="J196" s="152">
        <f t="shared" si="50"/>
        <v>0</v>
      </c>
      <c r="K196" s="150" t="s">
        <v>1</v>
      </c>
      <c r="L196" s="28"/>
      <c r="M196" s="154" t="s">
        <v>1</v>
      </c>
      <c r="N196" s="155" t="s">
        <v>36</v>
      </c>
      <c r="O196" s="51"/>
      <c r="P196" s="156">
        <f t="shared" si="51"/>
        <v>0</v>
      </c>
      <c r="Q196" s="156">
        <v>0</v>
      </c>
      <c r="R196" s="156">
        <f t="shared" si="52"/>
        <v>0</v>
      </c>
      <c r="S196" s="156">
        <v>0</v>
      </c>
      <c r="T196" s="157">
        <f t="shared" si="53"/>
        <v>0</v>
      </c>
      <c r="AR196" s="158" t="s">
        <v>188</v>
      </c>
      <c r="AT196" s="158" t="s">
        <v>120</v>
      </c>
      <c r="AU196" s="158" t="s">
        <v>125</v>
      </c>
      <c r="AY196" s="13" t="s">
        <v>118</v>
      </c>
      <c r="BE196" s="159">
        <f t="shared" si="54"/>
        <v>0</v>
      </c>
      <c r="BF196" s="159">
        <f t="shared" si="55"/>
        <v>0</v>
      </c>
      <c r="BG196" s="159">
        <f t="shared" si="56"/>
        <v>0</v>
      </c>
      <c r="BH196" s="159">
        <f t="shared" si="57"/>
        <v>0</v>
      </c>
      <c r="BI196" s="159">
        <f t="shared" si="58"/>
        <v>0</v>
      </c>
      <c r="BJ196" s="13" t="s">
        <v>125</v>
      </c>
      <c r="BK196" s="160">
        <f t="shared" si="59"/>
        <v>0</v>
      </c>
      <c r="BL196" s="13" t="s">
        <v>188</v>
      </c>
      <c r="BM196" s="158" t="s">
        <v>514</v>
      </c>
    </row>
    <row r="197" spans="2:65" s="1" customFormat="1" ht="48" customHeight="1">
      <c r="B197" s="147"/>
      <c r="C197" s="161" t="s">
        <v>251</v>
      </c>
      <c r="D197" s="161" t="s">
        <v>173</v>
      </c>
      <c r="E197" s="162" t="s">
        <v>515</v>
      </c>
      <c r="F197" s="163" t="s">
        <v>516</v>
      </c>
      <c r="G197" s="164" t="s">
        <v>217</v>
      </c>
      <c r="H197" s="165">
        <v>19</v>
      </c>
      <c r="I197" s="166"/>
      <c r="J197" s="165">
        <f t="shared" si="50"/>
        <v>0</v>
      </c>
      <c r="K197" s="163" t="s">
        <v>1</v>
      </c>
      <c r="L197" s="167"/>
      <c r="M197" s="168" t="s">
        <v>1</v>
      </c>
      <c r="N197" s="169" t="s">
        <v>36</v>
      </c>
      <c r="O197" s="51"/>
      <c r="P197" s="156">
        <f t="shared" si="51"/>
        <v>0</v>
      </c>
      <c r="Q197" s="156">
        <v>1.1E-4</v>
      </c>
      <c r="R197" s="156">
        <f t="shared" si="52"/>
        <v>2.0900000000000003E-3</v>
      </c>
      <c r="S197" s="156">
        <v>0</v>
      </c>
      <c r="T197" s="157">
        <f t="shared" si="53"/>
        <v>0</v>
      </c>
      <c r="AR197" s="158" t="s">
        <v>222</v>
      </c>
      <c r="AT197" s="158" t="s">
        <v>173</v>
      </c>
      <c r="AU197" s="158" t="s">
        <v>125</v>
      </c>
      <c r="AY197" s="13" t="s">
        <v>118</v>
      </c>
      <c r="BE197" s="159">
        <f t="shared" si="54"/>
        <v>0</v>
      </c>
      <c r="BF197" s="159">
        <f t="shared" si="55"/>
        <v>0</v>
      </c>
      <c r="BG197" s="159">
        <f t="shared" si="56"/>
        <v>0</v>
      </c>
      <c r="BH197" s="159">
        <f t="shared" si="57"/>
        <v>0</v>
      </c>
      <c r="BI197" s="159">
        <f t="shared" si="58"/>
        <v>0</v>
      </c>
      <c r="BJ197" s="13" t="s">
        <v>125</v>
      </c>
      <c r="BK197" s="160">
        <f t="shared" si="59"/>
        <v>0</v>
      </c>
      <c r="BL197" s="13" t="s">
        <v>188</v>
      </c>
      <c r="BM197" s="158" t="s">
        <v>517</v>
      </c>
    </row>
    <row r="198" spans="2:65" s="1" customFormat="1" ht="16.5" customHeight="1">
      <c r="B198" s="147"/>
      <c r="C198" s="161" t="s">
        <v>518</v>
      </c>
      <c r="D198" s="161" t="s">
        <v>173</v>
      </c>
      <c r="E198" s="162" t="s">
        <v>519</v>
      </c>
      <c r="F198" s="163" t="s">
        <v>520</v>
      </c>
      <c r="G198" s="164" t="s">
        <v>217</v>
      </c>
      <c r="H198" s="165">
        <v>19</v>
      </c>
      <c r="I198" s="166"/>
      <c r="J198" s="165">
        <f t="shared" si="50"/>
        <v>0</v>
      </c>
      <c r="K198" s="163" t="s">
        <v>1</v>
      </c>
      <c r="L198" s="167"/>
      <c r="M198" s="168" t="s">
        <v>1</v>
      </c>
      <c r="N198" s="169" t="s">
        <v>36</v>
      </c>
      <c r="O198" s="51"/>
      <c r="P198" s="156">
        <f t="shared" si="51"/>
        <v>0</v>
      </c>
      <c r="Q198" s="156">
        <v>0</v>
      </c>
      <c r="R198" s="156">
        <f t="shared" si="52"/>
        <v>0</v>
      </c>
      <c r="S198" s="156">
        <v>0</v>
      </c>
      <c r="T198" s="157">
        <f t="shared" si="53"/>
        <v>0</v>
      </c>
      <c r="AR198" s="158" t="s">
        <v>222</v>
      </c>
      <c r="AT198" s="158" t="s">
        <v>173</v>
      </c>
      <c r="AU198" s="158" t="s">
        <v>125</v>
      </c>
      <c r="AY198" s="13" t="s">
        <v>118</v>
      </c>
      <c r="BE198" s="159">
        <f t="shared" si="54"/>
        <v>0</v>
      </c>
      <c r="BF198" s="159">
        <f t="shared" si="55"/>
        <v>0</v>
      </c>
      <c r="BG198" s="159">
        <f t="shared" si="56"/>
        <v>0</v>
      </c>
      <c r="BH198" s="159">
        <f t="shared" si="57"/>
        <v>0</v>
      </c>
      <c r="BI198" s="159">
        <f t="shared" si="58"/>
        <v>0</v>
      </c>
      <c r="BJ198" s="13" t="s">
        <v>125</v>
      </c>
      <c r="BK198" s="160">
        <f t="shared" si="59"/>
        <v>0</v>
      </c>
      <c r="BL198" s="13" t="s">
        <v>188</v>
      </c>
      <c r="BM198" s="158" t="s">
        <v>521</v>
      </c>
    </row>
    <row r="199" spans="2:65" s="1" customFormat="1" ht="16.5" customHeight="1">
      <c r="B199" s="147"/>
      <c r="C199" s="148" t="s">
        <v>522</v>
      </c>
      <c r="D199" s="148" t="s">
        <v>120</v>
      </c>
      <c r="E199" s="149" t="s">
        <v>523</v>
      </c>
      <c r="F199" s="150" t="s">
        <v>524</v>
      </c>
      <c r="G199" s="151" t="s">
        <v>269</v>
      </c>
      <c r="H199" s="152">
        <v>1</v>
      </c>
      <c r="I199" s="153"/>
      <c r="J199" s="152">
        <f t="shared" si="50"/>
        <v>0</v>
      </c>
      <c r="K199" s="150" t="s">
        <v>317</v>
      </c>
      <c r="L199" s="28"/>
      <c r="M199" s="154" t="s">
        <v>1</v>
      </c>
      <c r="N199" s="155" t="s">
        <v>36</v>
      </c>
      <c r="O199" s="51"/>
      <c r="P199" s="156">
        <f t="shared" si="51"/>
        <v>0</v>
      </c>
      <c r="Q199" s="156">
        <v>1E-4</v>
      </c>
      <c r="R199" s="156">
        <f t="shared" si="52"/>
        <v>1E-4</v>
      </c>
      <c r="S199" s="156">
        <v>3.343</v>
      </c>
      <c r="T199" s="157">
        <f t="shared" si="53"/>
        <v>3.343</v>
      </c>
      <c r="AR199" s="158" t="s">
        <v>188</v>
      </c>
      <c r="AT199" s="158" t="s">
        <v>120</v>
      </c>
      <c r="AU199" s="158" t="s">
        <v>125</v>
      </c>
      <c r="AY199" s="13" t="s">
        <v>118</v>
      </c>
      <c r="BE199" s="159">
        <f t="shared" si="54"/>
        <v>0</v>
      </c>
      <c r="BF199" s="159">
        <f t="shared" si="55"/>
        <v>0</v>
      </c>
      <c r="BG199" s="159">
        <f t="shared" si="56"/>
        <v>0</v>
      </c>
      <c r="BH199" s="159">
        <f t="shared" si="57"/>
        <v>0</v>
      </c>
      <c r="BI199" s="159">
        <f t="shared" si="58"/>
        <v>0</v>
      </c>
      <c r="BJ199" s="13" t="s">
        <v>125</v>
      </c>
      <c r="BK199" s="160">
        <f t="shared" si="59"/>
        <v>0</v>
      </c>
      <c r="BL199" s="13" t="s">
        <v>188</v>
      </c>
      <c r="BM199" s="158" t="s">
        <v>525</v>
      </c>
    </row>
    <row r="200" spans="2:65" s="1" customFormat="1" ht="24" customHeight="1">
      <c r="B200" s="147"/>
      <c r="C200" s="148" t="s">
        <v>526</v>
      </c>
      <c r="D200" s="148" t="s">
        <v>120</v>
      </c>
      <c r="E200" s="149" t="s">
        <v>527</v>
      </c>
      <c r="F200" s="150" t="s">
        <v>528</v>
      </c>
      <c r="G200" s="151" t="s">
        <v>217</v>
      </c>
      <c r="H200" s="152">
        <v>4</v>
      </c>
      <c r="I200" s="153"/>
      <c r="J200" s="152">
        <f t="shared" si="50"/>
        <v>0</v>
      </c>
      <c r="K200" s="150" t="s">
        <v>317</v>
      </c>
      <c r="L200" s="28"/>
      <c r="M200" s="154" t="s">
        <v>1</v>
      </c>
      <c r="N200" s="155" t="s">
        <v>36</v>
      </c>
      <c r="O200" s="51"/>
      <c r="P200" s="156">
        <f t="shared" si="51"/>
        <v>0</v>
      </c>
      <c r="Q200" s="156">
        <v>2.5999999999999998E-5</v>
      </c>
      <c r="R200" s="156">
        <f t="shared" si="52"/>
        <v>1.0399999999999999E-4</v>
      </c>
      <c r="S200" s="156">
        <v>0</v>
      </c>
      <c r="T200" s="157">
        <f t="shared" si="53"/>
        <v>0</v>
      </c>
      <c r="AR200" s="158" t="s">
        <v>188</v>
      </c>
      <c r="AT200" s="158" t="s">
        <v>120</v>
      </c>
      <c r="AU200" s="158" t="s">
        <v>125</v>
      </c>
      <c r="AY200" s="13" t="s">
        <v>118</v>
      </c>
      <c r="BE200" s="159">
        <f t="shared" si="54"/>
        <v>0</v>
      </c>
      <c r="BF200" s="159">
        <f t="shared" si="55"/>
        <v>0</v>
      </c>
      <c r="BG200" s="159">
        <f t="shared" si="56"/>
        <v>0</v>
      </c>
      <c r="BH200" s="159">
        <f t="shared" si="57"/>
        <v>0</v>
      </c>
      <c r="BI200" s="159">
        <f t="shared" si="58"/>
        <v>0</v>
      </c>
      <c r="BJ200" s="13" t="s">
        <v>125</v>
      </c>
      <c r="BK200" s="160">
        <f t="shared" si="59"/>
        <v>0</v>
      </c>
      <c r="BL200" s="13" t="s">
        <v>188</v>
      </c>
      <c r="BM200" s="158" t="s">
        <v>529</v>
      </c>
    </row>
    <row r="201" spans="2:65" s="1" customFormat="1" ht="36" customHeight="1">
      <c r="B201" s="147"/>
      <c r="C201" s="161" t="s">
        <v>530</v>
      </c>
      <c r="D201" s="161" t="s">
        <v>173</v>
      </c>
      <c r="E201" s="162" t="s">
        <v>531</v>
      </c>
      <c r="F201" s="163" t="s">
        <v>532</v>
      </c>
      <c r="G201" s="164" t="s">
        <v>217</v>
      </c>
      <c r="H201" s="165">
        <v>3</v>
      </c>
      <c r="I201" s="166"/>
      <c r="J201" s="165">
        <f t="shared" si="50"/>
        <v>0</v>
      </c>
      <c r="K201" s="163" t="s">
        <v>1</v>
      </c>
      <c r="L201" s="167"/>
      <c r="M201" s="168" t="s">
        <v>1</v>
      </c>
      <c r="N201" s="169" t="s">
        <v>36</v>
      </c>
      <c r="O201" s="51"/>
      <c r="P201" s="156">
        <f t="shared" si="51"/>
        <v>0</v>
      </c>
      <c r="Q201" s="156">
        <v>1.958E-2</v>
      </c>
      <c r="R201" s="156">
        <f t="shared" si="52"/>
        <v>5.8740000000000001E-2</v>
      </c>
      <c r="S201" s="156">
        <v>0</v>
      </c>
      <c r="T201" s="157">
        <f t="shared" si="53"/>
        <v>0</v>
      </c>
      <c r="AR201" s="158" t="s">
        <v>222</v>
      </c>
      <c r="AT201" s="158" t="s">
        <v>173</v>
      </c>
      <c r="AU201" s="158" t="s">
        <v>125</v>
      </c>
      <c r="AY201" s="13" t="s">
        <v>118</v>
      </c>
      <c r="BE201" s="159">
        <f t="shared" si="54"/>
        <v>0</v>
      </c>
      <c r="BF201" s="159">
        <f t="shared" si="55"/>
        <v>0</v>
      </c>
      <c r="BG201" s="159">
        <f t="shared" si="56"/>
        <v>0</v>
      </c>
      <c r="BH201" s="159">
        <f t="shared" si="57"/>
        <v>0</v>
      </c>
      <c r="BI201" s="159">
        <f t="shared" si="58"/>
        <v>0</v>
      </c>
      <c r="BJ201" s="13" t="s">
        <v>125</v>
      </c>
      <c r="BK201" s="160">
        <f t="shared" si="59"/>
        <v>0</v>
      </c>
      <c r="BL201" s="13" t="s">
        <v>188</v>
      </c>
      <c r="BM201" s="158" t="s">
        <v>533</v>
      </c>
    </row>
    <row r="202" spans="2:65" s="1" customFormat="1" ht="36" customHeight="1">
      <c r="B202" s="147"/>
      <c r="C202" s="161" t="s">
        <v>534</v>
      </c>
      <c r="D202" s="161" t="s">
        <v>173</v>
      </c>
      <c r="E202" s="162" t="s">
        <v>535</v>
      </c>
      <c r="F202" s="163" t="s">
        <v>536</v>
      </c>
      <c r="G202" s="164" t="s">
        <v>217</v>
      </c>
      <c r="H202" s="165">
        <v>1</v>
      </c>
      <c r="I202" s="166"/>
      <c r="J202" s="165">
        <f t="shared" si="50"/>
        <v>0</v>
      </c>
      <c r="K202" s="163" t="s">
        <v>1</v>
      </c>
      <c r="L202" s="167"/>
      <c r="M202" s="168" t="s">
        <v>1</v>
      </c>
      <c r="N202" s="169" t="s">
        <v>36</v>
      </c>
      <c r="O202" s="51"/>
      <c r="P202" s="156">
        <f t="shared" si="51"/>
        <v>0</v>
      </c>
      <c r="Q202" s="156">
        <v>1.958E-2</v>
      </c>
      <c r="R202" s="156">
        <f t="shared" si="52"/>
        <v>1.958E-2</v>
      </c>
      <c r="S202" s="156">
        <v>0</v>
      </c>
      <c r="T202" s="157">
        <f t="shared" si="53"/>
        <v>0</v>
      </c>
      <c r="AR202" s="158" t="s">
        <v>222</v>
      </c>
      <c r="AT202" s="158" t="s">
        <v>173</v>
      </c>
      <c r="AU202" s="158" t="s">
        <v>125</v>
      </c>
      <c r="AY202" s="13" t="s">
        <v>118</v>
      </c>
      <c r="BE202" s="159">
        <f t="shared" si="54"/>
        <v>0</v>
      </c>
      <c r="BF202" s="159">
        <f t="shared" si="55"/>
        <v>0</v>
      </c>
      <c r="BG202" s="159">
        <f t="shared" si="56"/>
        <v>0</v>
      </c>
      <c r="BH202" s="159">
        <f t="shared" si="57"/>
        <v>0</v>
      </c>
      <c r="BI202" s="159">
        <f t="shared" si="58"/>
        <v>0</v>
      </c>
      <c r="BJ202" s="13" t="s">
        <v>125</v>
      </c>
      <c r="BK202" s="160">
        <f t="shared" si="59"/>
        <v>0</v>
      </c>
      <c r="BL202" s="13" t="s">
        <v>188</v>
      </c>
      <c r="BM202" s="158" t="s">
        <v>537</v>
      </c>
    </row>
    <row r="203" spans="2:65" s="1" customFormat="1" ht="24" customHeight="1">
      <c r="B203" s="147"/>
      <c r="C203" s="148" t="s">
        <v>538</v>
      </c>
      <c r="D203" s="148" t="s">
        <v>120</v>
      </c>
      <c r="E203" s="149" t="s">
        <v>539</v>
      </c>
      <c r="F203" s="150" t="s">
        <v>540</v>
      </c>
      <c r="G203" s="151" t="s">
        <v>217</v>
      </c>
      <c r="H203" s="152">
        <v>7</v>
      </c>
      <c r="I203" s="153"/>
      <c r="J203" s="152">
        <f t="shared" si="50"/>
        <v>0</v>
      </c>
      <c r="K203" s="150" t="s">
        <v>317</v>
      </c>
      <c r="L203" s="28"/>
      <c r="M203" s="154" t="s">
        <v>1</v>
      </c>
      <c r="N203" s="155" t="s">
        <v>36</v>
      </c>
      <c r="O203" s="51"/>
      <c r="P203" s="156">
        <f t="shared" si="51"/>
        <v>0</v>
      </c>
      <c r="Q203" s="156">
        <v>2.5999999999999998E-5</v>
      </c>
      <c r="R203" s="156">
        <f t="shared" si="52"/>
        <v>1.8199999999999998E-4</v>
      </c>
      <c r="S203" s="156">
        <v>0</v>
      </c>
      <c r="T203" s="157">
        <f t="shared" si="53"/>
        <v>0</v>
      </c>
      <c r="AR203" s="158" t="s">
        <v>188</v>
      </c>
      <c r="AT203" s="158" t="s">
        <v>120</v>
      </c>
      <c r="AU203" s="158" t="s">
        <v>125</v>
      </c>
      <c r="AY203" s="13" t="s">
        <v>118</v>
      </c>
      <c r="BE203" s="159">
        <f t="shared" si="54"/>
        <v>0</v>
      </c>
      <c r="BF203" s="159">
        <f t="shared" si="55"/>
        <v>0</v>
      </c>
      <c r="BG203" s="159">
        <f t="shared" si="56"/>
        <v>0</v>
      </c>
      <c r="BH203" s="159">
        <f t="shared" si="57"/>
        <v>0</v>
      </c>
      <c r="BI203" s="159">
        <f t="shared" si="58"/>
        <v>0</v>
      </c>
      <c r="BJ203" s="13" t="s">
        <v>125</v>
      </c>
      <c r="BK203" s="160">
        <f t="shared" si="59"/>
        <v>0</v>
      </c>
      <c r="BL203" s="13" t="s">
        <v>188</v>
      </c>
      <c r="BM203" s="158" t="s">
        <v>541</v>
      </c>
    </row>
    <row r="204" spans="2:65" s="1" customFormat="1" ht="36" customHeight="1">
      <c r="B204" s="147"/>
      <c r="C204" s="161" t="s">
        <v>542</v>
      </c>
      <c r="D204" s="161" t="s">
        <v>173</v>
      </c>
      <c r="E204" s="162" t="s">
        <v>543</v>
      </c>
      <c r="F204" s="163" t="s">
        <v>544</v>
      </c>
      <c r="G204" s="164" t="s">
        <v>217</v>
      </c>
      <c r="H204" s="165">
        <v>1</v>
      </c>
      <c r="I204" s="166"/>
      <c r="J204" s="165">
        <f t="shared" si="50"/>
        <v>0</v>
      </c>
      <c r="K204" s="163" t="s">
        <v>1</v>
      </c>
      <c r="L204" s="167"/>
      <c r="M204" s="168" t="s">
        <v>1</v>
      </c>
      <c r="N204" s="169" t="s">
        <v>36</v>
      </c>
      <c r="O204" s="51"/>
      <c r="P204" s="156">
        <f t="shared" si="51"/>
        <v>0</v>
      </c>
      <c r="Q204" s="156">
        <v>1.958E-2</v>
      </c>
      <c r="R204" s="156">
        <f t="shared" si="52"/>
        <v>1.958E-2</v>
      </c>
      <c r="S204" s="156">
        <v>0</v>
      </c>
      <c r="T204" s="157">
        <f t="shared" si="53"/>
        <v>0</v>
      </c>
      <c r="AR204" s="158" t="s">
        <v>222</v>
      </c>
      <c r="AT204" s="158" t="s">
        <v>173</v>
      </c>
      <c r="AU204" s="158" t="s">
        <v>125</v>
      </c>
      <c r="AY204" s="13" t="s">
        <v>118</v>
      </c>
      <c r="BE204" s="159">
        <f t="shared" si="54"/>
        <v>0</v>
      </c>
      <c r="BF204" s="159">
        <f t="shared" si="55"/>
        <v>0</v>
      </c>
      <c r="BG204" s="159">
        <f t="shared" si="56"/>
        <v>0</v>
      </c>
      <c r="BH204" s="159">
        <f t="shared" si="57"/>
        <v>0</v>
      </c>
      <c r="BI204" s="159">
        <f t="shared" si="58"/>
        <v>0</v>
      </c>
      <c r="BJ204" s="13" t="s">
        <v>125</v>
      </c>
      <c r="BK204" s="160">
        <f t="shared" si="59"/>
        <v>0</v>
      </c>
      <c r="BL204" s="13" t="s">
        <v>188</v>
      </c>
      <c r="BM204" s="158" t="s">
        <v>545</v>
      </c>
    </row>
    <row r="205" spans="2:65" s="1" customFormat="1" ht="36" customHeight="1">
      <c r="B205" s="147"/>
      <c r="C205" s="161" t="s">
        <v>546</v>
      </c>
      <c r="D205" s="161" t="s">
        <v>173</v>
      </c>
      <c r="E205" s="162" t="s">
        <v>547</v>
      </c>
      <c r="F205" s="163" t="s">
        <v>548</v>
      </c>
      <c r="G205" s="164" t="s">
        <v>217</v>
      </c>
      <c r="H205" s="165">
        <v>1</v>
      </c>
      <c r="I205" s="166"/>
      <c r="J205" s="165">
        <f t="shared" si="50"/>
        <v>0</v>
      </c>
      <c r="K205" s="163" t="s">
        <v>205</v>
      </c>
      <c r="L205" s="167"/>
      <c r="M205" s="168" t="s">
        <v>1</v>
      </c>
      <c r="N205" s="169" t="s">
        <v>36</v>
      </c>
      <c r="O205" s="51"/>
      <c r="P205" s="156">
        <f t="shared" si="51"/>
        <v>0</v>
      </c>
      <c r="Q205" s="156">
        <v>1.958E-2</v>
      </c>
      <c r="R205" s="156">
        <f t="shared" si="52"/>
        <v>1.958E-2</v>
      </c>
      <c r="S205" s="156">
        <v>0</v>
      </c>
      <c r="T205" s="157">
        <f t="shared" si="53"/>
        <v>0</v>
      </c>
      <c r="AR205" s="158" t="s">
        <v>222</v>
      </c>
      <c r="AT205" s="158" t="s">
        <v>173</v>
      </c>
      <c r="AU205" s="158" t="s">
        <v>125</v>
      </c>
      <c r="AY205" s="13" t="s">
        <v>118</v>
      </c>
      <c r="BE205" s="159">
        <f t="shared" si="54"/>
        <v>0</v>
      </c>
      <c r="BF205" s="159">
        <f t="shared" si="55"/>
        <v>0</v>
      </c>
      <c r="BG205" s="159">
        <f t="shared" si="56"/>
        <v>0</v>
      </c>
      <c r="BH205" s="159">
        <f t="shared" si="57"/>
        <v>0</v>
      </c>
      <c r="BI205" s="159">
        <f t="shared" si="58"/>
        <v>0</v>
      </c>
      <c r="BJ205" s="13" t="s">
        <v>125</v>
      </c>
      <c r="BK205" s="160">
        <f t="shared" si="59"/>
        <v>0</v>
      </c>
      <c r="BL205" s="13" t="s">
        <v>188</v>
      </c>
      <c r="BM205" s="158" t="s">
        <v>549</v>
      </c>
    </row>
    <row r="206" spans="2:65" s="1" customFormat="1" ht="36" customHeight="1">
      <c r="B206" s="147"/>
      <c r="C206" s="161" t="s">
        <v>550</v>
      </c>
      <c r="D206" s="161" t="s">
        <v>173</v>
      </c>
      <c r="E206" s="162" t="s">
        <v>551</v>
      </c>
      <c r="F206" s="163" t="s">
        <v>552</v>
      </c>
      <c r="G206" s="164" t="s">
        <v>217</v>
      </c>
      <c r="H206" s="165">
        <v>2</v>
      </c>
      <c r="I206" s="166"/>
      <c r="J206" s="165">
        <f t="shared" si="50"/>
        <v>0</v>
      </c>
      <c r="K206" s="163" t="s">
        <v>205</v>
      </c>
      <c r="L206" s="167"/>
      <c r="M206" s="168" t="s">
        <v>1</v>
      </c>
      <c r="N206" s="169" t="s">
        <v>36</v>
      </c>
      <c r="O206" s="51"/>
      <c r="P206" s="156">
        <f t="shared" si="51"/>
        <v>0</v>
      </c>
      <c r="Q206" s="156">
        <v>2.214E-2</v>
      </c>
      <c r="R206" s="156">
        <f t="shared" si="52"/>
        <v>4.428E-2</v>
      </c>
      <c r="S206" s="156">
        <v>0</v>
      </c>
      <c r="T206" s="157">
        <f t="shared" si="53"/>
        <v>0</v>
      </c>
      <c r="AR206" s="158" t="s">
        <v>222</v>
      </c>
      <c r="AT206" s="158" t="s">
        <v>173</v>
      </c>
      <c r="AU206" s="158" t="s">
        <v>125</v>
      </c>
      <c r="AY206" s="13" t="s">
        <v>118</v>
      </c>
      <c r="BE206" s="159">
        <f t="shared" si="54"/>
        <v>0</v>
      </c>
      <c r="BF206" s="159">
        <f t="shared" si="55"/>
        <v>0</v>
      </c>
      <c r="BG206" s="159">
        <f t="shared" si="56"/>
        <v>0</v>
      </c>
      <c r="BH206" s="159">
        <f t="shared" si="57"/>
        <v>0</v>
      </c>
      <c r="BI206" s="159">
        <f t="shared" si="58"/>
        <v>0</v>
      </c>
      <c r="BJ206" s="13" t="s">
        <v>125</v>
      </c>
      <c r="BK206" s="160">
        <f t="shared" si="59"/>
        <v>0</v>
      </c>
      <c r="BL206" s="13" t="s">
        <v>188</v>
      </c>
      <c r="BM206" s="158" t="s">
        <v>553</v>
      </c>
    </row>
    <row r="207" spans="2:65" s="1" customFormat="1" ht="36" customHeight="1">
      <c r="B207" s="147"/>
      <c r="C207" s="161" t="s">
        <v>554</v>
      </c>
      <c r="D207" s="161" t="s">
        <v>173</v>
      </c>
      <c r="E207" s="162" t="s">
        <v>555</v>
      </c>
      <c r="F207" s="163" t="s">
        <v>556</v>
      </c>
      <c r="G207" s="164" t="s">
        <v>217</v>
      </c>
      <c r="H207" s="165">
        <v>1</v>
      </c>
      <c r="I207" s="166"/>
      <c r="J207" s="165">
        <f t="shared" si="50"/>
        <v>0</v>
      </c>
      <c r="K207" s="163" t="s">
        <v>1</v>
      </c>
      <c r="L207" s="167"/>
      <c r="M207" s="168" t="s">
        <v>1</v>
      </c>
      <c r="N207" s="169" t="s">
        <v>36</v>
      </c>
      <c r="O207" s="51"/>
      <c r="P207" s="156">
        <f t="shared" si="51"/>
        <v>0</v>
      </c>
      <c r="Q207" s="156">
        <v>1.958E-2</v>
      </c>
      <c r="R207" s="156">
        <f t="shared" si="52"/>
        <v>1.958E-2</v>
      </c>
      <c r="S207" s="156">
        <v>0</v>
      </c>
      <c r="T207" s="157">
        <f t="shared" si="53"/>
        <v>0</v>
      </c>
      <c r="AR207" s="158" t="s">
        <v>222</v>
      </c>
      <c r="AT207" s="158" t="s">
        <v>173</v>
      </c>
      <c r="AU207" s="158" t="s">
        <v>125</v>
      </c>
      <c r="AY207" s="13" t="s">
        <v>118</v>
      </c>
      <c r="BE207" s="159">
        <f t="shared" si="54"/>
        <v>0</v>
      </c>
      <c r="BF207" s="159">
        <f t="shared" si="55"/>
        <v>0</v>
      </c>
      <c r="BG207" s="159">
        <f t="shared" si="56"/>
        <v>0</v>
      </c>
      <c r="BH207" s="159">
        <f t="shared" si="57"/>
        <v>0</v>
      </c>
      <c r="BI207" s="159">
        <f t="shared" si="58"/>
        <v>0</v>
      </c>
      <c r="BJ207" s="13" t="s">
        <v>125</v>
      </c>
      <c r="BK207" s="160">
        <f t="shared" si="59"/>
        <v>0</v>
      </c>
      <c r="BL207" s="13" t="s">
        <v>188</v>
      </c>
      <c r="BM207" s="158" t="s">
        <v>557</v>
      </c>
    </row>
    <row r="208" spans="2:65" s="1" customFormat="1" ht="36" customHeight="1">
      <c r="B208" s="147"/>
      <c r="C208" s="161" t="s">
        <v>558</v>
      </c>
      <c r="D208" s="161" t="s">
        <v>173</v>
      </c>
      <c r="E208" s="162" t="s">
        <v>559</v>
      </c>
      <c r="F208" s="163" t="s">
        <v>560</v>
      </c>
      <c r="G208" s="164" t="s">
        <v>217</v>
      </c>
      <c r="H208" s="165">
        <v>2</v>
      </c>
      <c r="I208" s="166"/>
      <c r="J208" s="165">
        <f t="shared" si="50"/>
        <v>0</v>
      </c>
      <c r="K208" s="163" t="s">
        <v>205</v>
      </c>
      <c r="L208" s="167"/>
      <c r="M208" s="168" t="s">
        <v>1</v>
      </c>
      <c r="N208" s="169" t="s">
        <v>36</v>
      </c>
      <c r="O208" s="51"/>
      <c r="P208" s="156">
        <f t="shared" si="51"/>
        <v>0</v>
      </c>
      <c r="Q208" s="156">
        <v>2.4680000000000001E-2</v>
      </c>
      <c r="R208" s="156">
        <f t="shared" si="52"/>
        <v>4.9360000000000001E-2</v>
      </c>
      <c r="S208" s="156">
        <v>0</v>
      </c>
      <c r="T208" s="157">
        <f t="shared" si="53"/>
        <v>0</v>
      </c>
      <c r="AR208" s="158" t="s">
        <v>222</v>
      </c>
      <c r="AT208" s="158" t="s">
        <v>173</v>
      </c>
      <c r="AU208" s="158" t="s">
        <v>125</v>
      </c>
      <c r="AY208" s="13" t="s">
        <v>118</v>
      </c>
      <c r="BE208" s="159">
        <f t="shared" si="54"/>
        <v>0</v>
      </c>
      <c r="BF208" s="159">
        <f t="shared" si="55"/>
        <v>0</v>
      </c>
      <c r="BG208" s="159">
        <f t="shared" si="56"/>
        <v>0</v>
      </c>
      <c r="BH208" s="159">
        <f t="shared" si="57"/>
        <v>0</v>
      </c>
      <c r="BI208" s="159">
        <f t="shared" si="58"/>
        <v>0</v>
      </c>
      <c r="BJ208" s="13" t="s">
        <v>125</v>
      </c>
      <c r="BK208" s="160">
        <f t="shared" si="59"/>
        <v>0</v>
      </c>
      <c r="BL208" s="13" t="s">
        <v>188</v>
      </c>
      <c r="BM208" s="158" t="s">
        <v>561</v>
      </c>
    </row>
    <row r="209" spans="2:65" s="1" customFormat="1" ht="24" customHeight="1">
      <c r="B209" s="147"/>
      <c r="C209" s="148" t="s">
        <v>562</v>
      </c>
      <c r="D209" s="148" t="s">
        <v>120</v>
      </c>
      <c r="E209" s="149" t="s">
        <v>563</v>
      </c>
      <c r="F209" s="150" t="s">
        <v>564</v>
      </c>
      <c r="G209" s="151" t="s">
        <v>217</v>
      </c>
      <c r="H209" s="152">
        <v>1</v>
      </c>
      <c r="I209" s="153"/>
      <c r="J209" s="152">
        <f t="shared" si="50"/>
        <v>0</v>
      </c>
      <c r="K209" s="150" t="s">
        <v>317</v>
      </c>
      <c r="L209" s="28"/>
      <c r="M209" s="154" t="s">
        <v>1</v>
      </c>
      <c r="N209" s="155" t="s">
        <v>36</v>
      </c>
      <c r="O209" s="51"/>
      <c r="P209" s="156">
        <f t="shared" si="51"/>
        <v>0</v>
      </c>
      <c r="Q209" s="156">
        <v>2.5999999999999998E-5</v>
      </c>
      <c r="R209" s="156">
        <f t="shared" si="52"/>
        <v>2.5999999999999998E-5</v>
      </c>
      <c r="S209" s="156">
        <v>0</v>
      </c>
      <c r="T209" s="157">
        <f t="shared" si="53"/>
        <v>0</v>
      </c>
      <c r="AR209" s="158" t="s">
        <v>188</v>
      </c>
      <c r="AT209" s="158" t="s">
        <v>120</v>
      </c>
      <c r="AU209" s="158" t="s">
        <v>125</v>
      </c>
      <c r="AY209" s="13" t="s">
        <v>118</v>
      </c>
      <c r="BE209" s="159">
        <f t="shared" si="54"/>
        <v>0</v>
      </c>
      <c r="BF209" s="159">
        <f t="shared" si="55"/>
        <v>0</v>
      </c>
      <c r="BG209" s="159">
        <f t="shared" si="56"/>
        <v>0</v>
      </c>
      <c r="BH209" s="159">
        <f t="shared" si="57"/>
        <v>0</v>
      </c>
      <c r="BI209" s="159">
        <f t="shared" si="58"/>
        <v>0</v>
      </c>
      <c r="BJ209" s="13" t="s">
        <v>125</v>
      </c>
      <c r="BK209" s="160">
        <f t="shared" si="59"/>
        <v>0</v>
      </c>
      <c r="BL209" s="13" t="s">
        <v>188</v>
      </c>
      <c r="BM209" s="158" t="s">
        <v>565</v>
      </c>
    </row>
    <row r="210" spans="2:65" s="1" customFormat="1" ht="36" customHeight="1">
      <c r="B210" s="147"/>
      <c r="C210" s="161" t="s">
        <v>566</v>
      </c>
      <c r="D210" s="161" t="s">
        <v>173</v>
      </c>
      <c r="E210" s="162" t="s">
        <v>567</v>
      </c>
      <c r="F210" s="163" t="s">
        <v>568</v>
      </c>
      <c r="G210" s="164" t="s">
        <v>217</v>
      </c>
      <c r="H210" s="165">
        <v>1</v>
      </c>
      <c r="I210" s="166"/>
      <c r="J210" s="165">
        <f t="shared" si="50"/>
        <v>0</v>
      </c>
      <c r="K210" s="163" t="s">
        <v>205</v>
      </c>
      <c r="L210" s="167"/>
      <c r="M210" s="168" t="s">
        <v>1</v>
      </c>
      <c r="N210" s="169" t="s">
        <v>36</v>
      </c>
      <c r="O210" s="51"/>
      <c r="P210" s="156">
        <f t="shared" si="51"/>
        <v>0</v>
      </c>
      <c r="Q210" s="156">
        <v>3.2579999999999998E-2</v>
      </c>
      <c r="R210" s="156">
        <f t="shared" si="52"/>
        <v>3.2579999999999998E-2</v>
      </c>
      <c r="S210" s="156">
        <v>0</v>
      </c>
      <c r="T210" s="157">
        <f t="shared" si="53"/>
        <v>0</v>
      </c>
      <c r="AR210" s="158" t="s">
        <v>222</v>
      </c>
      <c r="AT210" s="158" t="s">
        <v>173</v>
      </c>
      <c r="AU210" s="158" t="s">
        <v>125</v>
      </c>
      <c r="AY210" s="13" t="s">
        <v>118</v>
      </c>
      <c r="BE210" s="159">
        <f t="shared" si="54"/>
        <v>0</v>
      </c>
      <c r="BF210" s="159">
        <f t="shared" si="55"/>
        <v>0</v>
      </c>
      <c r="BG210" s="159">
        <f t="shared" si="56"/>
        <v>0</v>
      </c>
      <c r="BH210" s="159">
        <f t="shared" si="57"/>
        <v>0</v>
      </c>
      <c r="BI210" s="159">
        <f t="shared" si="58"/>
        <v>0</v>
      </c>
      <c r="BJ210" s="13" t="s">
        <v>125</v>
      </c>
      <c r="BK210" s="160">
        <f t="shared" si="59"/>
        <v>0</v>
      </c>
      <c r="BL210" s="13" t="s">
        <v>188</v>
      </c>
      <c r="BM210" s="158" t="s">
        <v>569</v>
      </c>
    </row>
    <row r="211" spans="2:65" s="1" customFormat="1" ht="24" customHeight="1">
      <c r="B211" s="147"/>
      <c r="C211" s="148" t="s">
        <v>570</v>
      </c>
      <c r="D211" s="148" t="s">
        <v>120</v>
      </c>
      <c r="E211" s="149" t="s">
        <v>571</v>
      </c>
      <c r="F211" s="150" t="s">
        <v>572</v>
      </c>
      <c r="G211" s="151" t="s">
        <v>217</v>
      </c>
      <c r="H211" s="152">
        <v>7</v>
      </c>
      <c r="I211" s="153"/>
      <c r="J211" s="152">
        <f t="shared" si="50"/>
        <v>0</v>
      </c>
      <c r="K211" s="150" t="s">
        <v>205</v>
      </c>
      <c r="L211" s="28"/>
      <c r="M211" s="154" t="s">
        <v>1</v>
      </c>
      <c r="N211" s="155" t="s">
        <v>36</v>
      </c>
      <c r="O211" s="51"/>
      <c r="P211" s="156">
        <f t="shared" si="51"/>
        <v>0</v>
      </c>
      <c r="Q211" s="156">
        <v>2.5999999999999998E-5</v>
      </c>
      <c r="R211" s="156">
        <f t="shared" si="52"/>
        <v>1.8199999999999998E-4</v>
      </c>
      <c r="S211" s="156">
        <v>0</v>
      </c>
      <c r="T211" s="157">
        <f t="shared" si="53"/>
        <v>0</v>
      </c>
      <c r="AR211" s="158" t="s">
        <v>188</v>
      </c>
      <c r="AT211" s="158" t="s">
        <v>120</v>
      </c>
      <c r="AU211" s="158" t="s">
        <v>125</v>
      </c>
      <c r="AY211" s="13" t="s">
        <v>118</v>
      </c>
      <c r="BE211" s="159">
        <f t="shared" si="54"/>
        <v>0</v>
      </c>
      <c r="BF211" s="159">
        <f t="shared" si="55"/>
        <v>0</v>
      </c>
      <c r="BG211" s="159">
        <f t="shared" si="56"/>
        <v>0</v>
      </c>
      <c r="BH211" s="159">
        <f t="shared" si="57"/>
        <v>0</v>
      </c>
      <c r="BI211" s="159">
        <f t="shared" si="58"/>
        <v>0</v>
      </c>
      <c r="BJ211" s="13" t="s">
        <v>125</v>
      </c>
      <c r="BK211" s="160">
        <f t="shared" si="59"/>
        <v>0</v>
      </c>
      <c r="BL211" s="13" t="s">
        <v>188</v>
      </c>
      <c r="BM211" s="158" t="s">
        <v>573</v>
      </c>
    </row>
    <row r="212" spans="2:65" s="1" customFormat="1" ht="36" customHeight="1">
      <c r="B212" s="147"/>
      <c r="C212" s="161" t="s">
        <v>574</v>
      </c>
      <c r="D212" s="161" t="s">
        <v>173</v>
      </c>
      <c r="E212" s="162" t="s">
        <v>575</v>
      </c>
      <c r="F212" s="163" t="s">
        <v>576</v>
      </c>
      <c r="G212" s="164" t="s">
        <v>217</v>
      </c>
      <c r="H212" s="165">
        <v>7</v>
      </c>
      <c r="I212" s="166"/>
      <c r="J212" s="165">
        <f t="shared" si="50"/>
        <v>0</v>
      </c>
      <c r="K212" s="163" t="s">
        <v>205</v>
      </c>
      <c r="L212" s="167"/>
      <c r="M212" s="168" t="s">
        <v>1</v>
      </c>
      <c r="N212" s="169" t="s">
        <v>36</v>
      </c>
      <c r="O212" s="51"/>
      <c r="P212" s="156">
        <f t="shared" si="51"/>
        <v>0</v>
      </c>
      <c r="Q212" s="156">
        <v>4.2619999999999998E-2</v>
      </c>
      <c r="R212" s="156">
        <f t="shared" si="52"/>
        <v>0.29833999999999999</v>
      </c>
      <c r="S212" s="156">
        <v>0</v>
      </c>
      <c r="T212" s="157">
        <f t="shared" si="53"/>
        <v>0</v>
      </c>
      <c r="AR212" s="158" t="s">
        <v>222</v>
      </c>
      <c r="AT212" s="158" t="s">
        <v>173</v>
      </c>
      <c r="AU212" s="158" t="s">
        <v>125</v>
      </c>
      <c r="AY212" s="13" t="s">
        <v>118</v>
      </c>
      <c r="BE212" s="159">
        <f t="shared" si="54"/>
        <v>0</v>
      </c>
      <c r="BF212" s="159">
        <f t="shared" si="55"/>
        <v>0</v>
      </c>
      <c r="BG212" s="159">
        <f t="shared" si="56"/>
        <v>0</v>
      </c>
      <c r="BH212" s="159">
        <f t="shared" si="57"/>
        <v>0</v>
      </c>
      <c r="BI212" s="159">
        <f t="shared" si="58"/>
        <v>0</v>
      </c>
      <c r="BJ212" s="13" t="s">
        <v>125</v>
      </c>
      <c r="BK212" s="160">
        <f t="shared" si="59"/>
        <v>0</v>
      </c>
      <c r="BL212" s="13" t="s">
        <v>188</v>
      </c>
      <c r="BM212" s="158" t="s">
        <v>577</v>
      </c>
    </row>
    <row r="213" spans="2:65" s="1" customFormat="1" ht="32.4" customHeight="1">
      <c r="B213" s="147"/>
      <c r="C213" s="148" t="s">
        <v>578</v>
      </c>
      <c r="D213" s="148" t="s">
        <v>120</v>
      </c>
      <c r="E213" s="149" t="s">
        <v>579</v>
      </c>
      <c r="F213" s="150" t="s">
        <v>580</v>
      </c>
      <c r="G213" s="151" t="s">
        <v>1</v>
      </c>
      <c r="H213" s="152">
        <v>10</v>
      </c>
      <c r="I213" s="153"/>
      <c r="J213" s="152">
        <f t="shared" si="50"/>
        <v>0</v>
      </c>
      <c r="K213" s="150" t="s">
        <v>1</v>
      </c>
      <c r="L213" s="28"/>
      <c r="M213" s="154" t="s">
        <v>1</v>
      </c>
      <c r="N213" s="155" t="s">
        <v>36</v>
      </c>
      <c r="O213" s="51"/>
      <c r="P213" s="156">
        <f t="shared" si="51"/>
        <v>0</v>
      </c>
      <c r="Q213" s="156">
        <v>0</v>
      </c>
      <c r="R213" s="156">
        <f t="shared" si="52"/>
        <v>0</v>
      </c>
      <c r="S213" s="156">
        <v>0</v>
      </c>
      <c r="T213" s="157">
        <f t="shared" si="53"/>
        <v>0</v>
      </c>
      <c r="AR213" s="158" t="s">
        <v>188</v>
      </c>
      <c r="AT213" s="158" t="s">
        <v>120</v>
      </c>
      <c r="AU213" s="158" t="s">
        <v>125</v>
      </c>
      <c r="AY213" s="13" t="s">
        <v>118</v>
      </c>
      <c r="BE213" s="159">
        <f t="shared" si="54"/>
        <v>0</v>
      </c>
      <c r="BF213" s="159">
        <f t="shared" si="55"/>
        <v>0</v>
      </c>
      <c r="BG213" s="159">
        <f t="shared" si="56"/>
        <v>0</v>
      </c>
      <c r="BH213" s="159">
        <f t="shared" si="57"/>
        <v>0</v>
      </c>
      <c r="BI213" s="159">
        <f t="shared" si="58"/>
        <v>0</v>
      </c>
      <c r="BJ213" s="13" t="s">
        <v>125</v>
      </c>
      <c r="BK213" s="160">
        <f t="shared" si="59"/>
        <v>0</v>
      </c>
      <c r="BL213" s="13" t="s">
        <v>188</v>
      </c>
      <c r="BM213" s="158" t="s">
        <v>581</v>
      </c>
    </row>
    <row r="214" spans="2:65" s="1" customFormat="1" ht="24" customHeight="1">
      <c r="B214" s="147"/>
      <c r="C214" s="148" t="s">
        <v>582</v>
      </c>
      <c r="D214" s="148" t="s">
        <v>120</v>
      </c>
      <c r="E214" s="149" t="s">
        <v>583</v>
      </c>
      <c r="F214" s="150" t="s">
        <v>584</v>
      </c>
      <c r="G214" s="151" t="s">
        <v>243</v>
      </c>
      <c r="H214" s="153"/>
      <c r="I214" s="153"/>
      <c r="J214" s="152">
        <f t="shared" si="50"/>
        <v>0</v>
      </c>
      <c r="K214" s="150" t="s">
        <v>205</v>
      </c>
      <c r="L214" s="28"/>
      <c r="M214" s="154" t="s">
        <v>1</v>
      </c>
      <c r="N214" s="155" t="s">
        <v>36</v>
      </c>
      <c r="O214" s="51"/>
      <c r="P214" s="156">
        <f t="shared" si="51"/>
        <v>0</v>
      </c>
      <c r="Q214" s="156">
        <v>0</v>
      </c>
      <c r="R214" s="156">
        <f t="shared" si="52"/>
        <v>0</v>
      </c>
      <c r="S214" s="156">
        <v>0</v>
      </c>
      <c r="T214" s="157">
        <f t="shared" si="53"/>
        <v>0</v>
      </c>
      <c r="AR214" s="158" t="s">
        <v>188</v>
      </c>
      <c r="AT214" s="158" t="s">
        <v>120</v>
      </c>
      <c r="AU214" s="158" t="s">
        <v>125</v>
      </c>
      <c r="AY214" s="13" t="s">
        <v>118</v>
      </c>
      <c r="BE214" s="159">
        <f t="shared" si="54"/>
        <v>0</v>
      </c>
      <c r="BF214" s="159">
        <f t="shared" si="55"/>
        <v>0</v>
      </c>
      <c r="BG214" s="159">
        <f t="shared" si="56"/>
        <v>0</v>
      </c>
      <c r="BH214" s="159">
        <f t="shared" si="57"/>
        <v>0</v>
      </c>
      <c r="BI214" s="159">
        <f t="shared" si="58"/>
        <v>0</v>
      </c>
      <c r="BJ214" s="13" t="s">
        <v>125</v>
      </c>
      <c r="BK214" s="160">
        <f t="shared" si="59"/>
        <v>0</v>
      </c>
      <c r="BL214" s="13" t="s">
        <v>188</v>
      </c>
      <c r="BM214" s="158" t="s">
        <v>585</v>
      </c>
    </row>
    <row r="215" spans="2:65" s="11" customFormat="1" ht="26" customHeight="1">
      <c r="B215" s="134"/>
      <c r="D215" s="135" t="s">
        <v>69</v>
      </c>
      <c r="E215" s="136" t="s">
        <v>586</v>
      </c>
      <c r="F215" s="136" t="s">
        <v>587</v>
      </c>
      <c r="I215" s="137"/>
      <c r="J215" s="138">
        <f>BK215</f>
        <v>0</v>
      </c>
      <c r="L215" s="134"/>
      <c r="M215" s="139"/>
      <c r="N215" s="140"/>
      <c r="O215" s="140"/>
      <c r="P215" s="141">
        <f>SUM(P216:P218)</f>
        <v>0</v>
      </c>
      <c r="Q215" s="140"/>
      <c r="R215" s="141">
        <f>SUM(R216:R218)</f>
        <v>0</v>
      </c>
      <c r="S215" s="140"/>
      <c r="T215" s="142">
        <f>SUM(T216:T218)</f>
        <v>0</v>
      </c>
      <c r="AR215" s="135" t="s">
        <v>124</v>
      </c>
      <c r="AT215" s="143" t="s">
        <v>69</v>
      </c>
      <c r="AU215" s="143" t="s">
        <v>70</v>
      </c>
      <c r="AY215" s="135" t="s">
        <v>118</v>
      </c>
      <c r="BK215" s="144">
        <f>SUM(BK216:BK218)</f>
        <v>0</v>
      </c>
    </row>
    <row r="216" spans="2:65" s="1" customFormat="1" ht="16.5" customHeight="1">
      <c r="B216" s="147"/>
      <c r="C216" s="148" t="s">
        <v>588</v>
      </c>
      <c r="D216" s="148" t="s">
        <v>120</v>
      </c>
      <c r="E216" s="149" t="s">
        <v>589</v>
      </c>
      <c r="F216" s="150" t="s">
        <v>590</v>
      </c>
      <c r="G216" s="151" t="s">
        <v>591</v>
      </c>
      <c r="H216" s="152">
        <v>72</v>
      </c>
      <c r="I216" s="153"/>
      <c r="J216" s="152">
        <f>ROUND(I216*H216,3)</f>
        <v>0</v>
      </c>
      <c r="K216" s="150" t="s">
        <v>1</v>
      </c>
      <c r="L216" s="28"/>
      <c r="M216" s="154" t="s">
        <v>1</v>
      </c>
      <c r="N216" s="155" t="s">
        <v>36</v>
      </c>
      <c r="O216" s="51"/>
      <c r="P216" s="156">
        <f>O216*H216</f>
        <v>0</v>
      </c>
      <c r="Q216" s="156">
        <v>0</v>
      </c>
      <c r="R216" s="156">
        <f>Q216*H216</f>
        <v>0</v>
      </c>
      <c r="S216" s="156">
        <v>0</v>
      </c>
      <c r="T216" s="157">
        <f>S216*H216</f>
        <v>0</v>
      </c>
      <c r="AR216" s="158" t="s">
        <v>270</v>
      </c>
      <c r="AT216" s="158" t="s">
        <v>120</v>
      </c>
      <c r="AU216" s="158" t="s">
        <v>78</v>
      </c>
      <c r="AY216" s="13" t="s">
        <v>118</v>
      </c>
      <c r="BE216" s="159">
        <f>IF(N216="základná",J216,0)</f>
        <v>0</v>
      </c>
      <c r="BF216" s="159">
        <f>IF(N216="znížená",J216,0)</f>
        <v>0</v>
      </c>
      <c r="BG216" s="159">
        <f>IF(N216="zákl. prenesená",J216,0)</f>
        <v>0</v>
      </c>
      <c r="BH216" s="159">
        <f>IF(N216="zníž. prenesená",J216,0)</f>
        <v>0</v>
      </c>
      <c r="BI216" s="159">
        <f>IF(N216="nulová",J216,0)</f>
        <v>0</v>
      </c>
      <c r="BJ216" s="13" t="s">
        <v>125</v>
      </c>
      <c r="BK216" s="160">
        <f>ROUND(I216*H216,3)</f>
        <v>0</v>
      </c>
      <c r="BL216" s="13" t="s">
        <v>270</v>
      </c>
      <c r="BM216" s="158" t="s">
        <v>592</v>
      </c>
    </row>
    <row r="217" spans="2:65" s="1" customFormat="1" ht="16.5" customHeight="1">
      <c r="B217" s="147"/>
      <c r="C217" s="148" t="s">
        <v>593</v>
      </c>
      <c r="D217" s="148" t="s">
        <v>120</v>
      </c>
      <c r="E217" s="149" t="s">
        <v>594</v>
      </c>
      <c r="F217" s="150" t="s">
        <v>595</v>
      </c>
      <c r="G217" s="151" t="s">
        <v>591</v>
      </c>
      <c r="H217" s="152">
        <v>4</v>
      </c>
      <c r="I217" s="153"/>
      <c r="J217" s="152">
        <f>ROUND(I217*H217,3)</f>
        <v>0</v>
      </c>
      <c r="K217" s="150" t="s">
        <v>1</v>
      </c>
      <c r="L217" s="28"/>
      <c r="M217" s="154" t="s">
        <v>1</v>
      </c>
      <c r="N217" s="155" t="s">
        <v>36</v>
      </c>
      <c r="O217" s="51"/>
      <c r="P217" s="156">
        <f>O217*H217</f>
        <v>0</v>
      </c>
      <c r="Q217" s="156">
        <v>0</v>
      </c>
      <c r="R217" s="156">
        <f>Q217*H217</f>
        <v>0</v>
      </c>
      <c r="S217" s="156">
        <v>0</v>
      </c>
      <c r="T217" s="157">
        <f>S217*H217</f>
        <v>0</v>
      </c>
      <c r="AR217" s="158" t="s">
        <v>270</v>
      </c>
      <c r="AT217" s="158" t="s">
        <v>120</v>
      </c>
      <c r="AU217" s="158" t="s">
        <v>78</v>
      </c>
      <c r="AY217" s="13" t="s">
        <v>118</v>
      </c>
      <c r="BE217" s="159">
        <f>IF(N217="základná",J217,0)</f>
        <v>0</v>
      </c>
      <c r="BF217" s="159">
        <f>IF(N217="znížená",J217,0)</f>
        <v>0</v>
      </c>
      <c r="BG217" s="159">
        <f>IF(N217="zákl. prenesená",J217,0)</f>
        <v>0</v>
      </c>
      <c r="BH217" s="159">
        <f>IF(N217="zníž. prenesená",J217,0)</f>
        <v>0</v>
      </c>
      <c r="BI217" s="159">
        <f>IF(N217="nulová",J217,0)</f>
        <v>0</v>
      </c>
      <c r="BJ217" s="13" t="s">
        <v>125</v>
      </c>
      <c r="BK217" s="160">
        <f>ROUND(I217*H217,3)</f>
        <v>0</v>
      </c>
      <c r="BL217" s="13" t="s">
        <v>270</v>
      </c>
      <c r="BM217" s="158" t="s">
        <v>596</v>
      </c>
    </row>
    <row r="218" spans="2:65" s="1" customFormat="1" ht="16.5" customHeight="1">
      <c r="B218" s="147"/>
      <c r="C218" s="148" t="s">
        <v>597</v>
      </c>
      <c r="D218" s="148" t="s">
        <v>120</v>
      </c>
      <c r="E218" s="149" t="s">
        <v>598</v>
      </c>
      <c r="F218" s="150" t="s">
        <v>599</v>
      </c>
      <c r="G218" s="151" t="s">
        <v>591</v>
      </c>
      <c r="H218" s="152">
        <v>6</v>
      </c>
      <c r="I218" s="153"/>
      <c r="J218" s="152">
        <f>ROUND(I218*H218,3)</f>
        <v>0</v>
      </c>
      <c r="K218" s="150" t="s">
        <v>1</v>
      </c>
      <c r="L218" s="28"/>
      <c r="M218" s="170" t="s">
        <v>1</v>
      </c>
      <c r="N218" s="171" t="s">
        <v>36</v>
      </c>
      <c r="O218" s="172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AR218" s="158" t="s">
        <v>270</v>
      </c>
      <c r="AT218" s="158" t="s">
        <v>120</v>
      </c>
      <c r="AU218" s="158" t="s">
        <v>78</v>
      </c>
      <c r="AY218" s="13" t="s">
        <v>118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3" t="s">
        <v>125</v>
      </c>
      <c r="BK218" s="160">
        <f>ROUND(I218*H218,3)</f>
        <v>0</v>
      </c>
      <c r="BL218" s="13" t="s">
        <v>270</v>
      </c>
      <c r="BM218" s="158" t="s">
        <v>600</v>
      </c>
    </row>
    <row r="219" spans="2:65" s="1" customFormat="1" ht="6.9" customHeight="1">
      <c r="B219" s="40"/>
      <c r="C219" s="41"/>
      <c r="D219" s="41"/>
      <c r="E219" s="41"/>
      <c r="F219" s="41"/>
      <c r="G219" s="41"/>
      <c r="H219" s="41"/>
      <c r="I219" s="108"/>
      <c r="J219" s="41"/>
      <c r="K219" s="41"/>
      <c r="L219" s="28"/>
    </row>
  </sheetData>
  <autoFilter ref="C124:K218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2"/>
  <sheetViews>
    <sheetView showGridLines="0" tabSelected="1" topLeftCell="A230" workbookViewId="0">
      <selection activeCell="F235" sqref="F23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" customWidth="1"/>
    <col min="8" max="8" width="11.44140625" customWidth="1"/>
    <col min="9" max="9" width="20.109375" style="84" customWidth="1"/>
    <col min="10" max="10" width="20.109375" customWidth="1"/>
    <col min="11" max="11" width="20.10937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85</v>
      </c>
    </row>
    <row r="3" spans="2:46" ht="6.9" customHeight="1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70</v>
      </c>
    </row>
    <row r="4" spans="2:46" ht="24.9" customHeight="1">
      <c r="B4" s="16"/>
      <c r="D4" s="17" t="s">
        <v>86</v>
      </c>
      <c r="L4" s="16"/>
      <c r="M4" s="86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13</v>
      </c>
      <c r="L6" s="16"/>
    </row>
    <row r="7" spans="2:46" ht="16.5" customHeight="1">
      <c r="B7" s="16"/>
      <c r="E7" s="218" t="str">
        <f>'Rekapitulácia stavby'!K6</f>
        <v>Jasle Behynce</v>
      </c>
      <c r="F7" s="219"/>
      <c r="G7" s="219"/>
      <c r="H7" s="219"/>
      <c r="L7" s="16"/>
    </row>
    <row r="8" spans="2:46" s="1" customFormat="1" ht="12" customHeight="1">
      <c r="B8" s="28"/>
      <c r="D8" s="23" t="s">
        <v>87</v>
      </c>
      <c r="I8" s="87"/>
      <c r="L8" s="28"/>
    </row>
    <row r="9" spans="2:46" s="1" customFormat="1" ht="36.9" customHeight="1">
      <c r="B9" s="28"/>
      <c r="E9" s="202" t="s">
        <v>601</v>
      </c>
      <c r="F9" s="217"/>
      <c r="G9" s="217"/>
      <c r="H9" s="217"/>
      <c r="I9" s="87"/>
      <c r="L9" s="28"/>
    </row>
    <row r="10" spans="2:46" s="1" customFormat="1">
      <c r="B10" s="28"/>
      <c r="I10" s="87"/>
      <c r="L10" s="28"/>
    </row>
    <row r="11" spans="2:46" s="1" customFormat="1" ht="12" customHeight="1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75" customHeight="1">
      <c r="B13" s="28"/>
      <c r="I13" s="87"/>
      <c r="L13" s="28"/>
    </row>
    <row r="14" spans="2:46" s="1" customFormat="1" ht="12" customHeight="1">
      <c r="B14" s="28"/>
      <c r="D14" s="23" t="s">
        <v>20</v>
      </c>
      <c r="I14" s="88" t="s">
        <v>21</v>
      </c>
      <c r="J14" s="21"/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88" t="s">
        <v>22</v>
      </c>
      <c r="J15" s="21"/>
      <c r="L15" s="28"/>
    </row>
    <row r="16" spans="2:46" s="1" customFormat="1" ht="6.9" customHeight="1">
      <c r="B16" s="28"/>
      <c r="I16" s="87"/>
      <c r="L16" s="28"/>
    </row>
    <row r="17" spans="2:12" s="1" customFormat="1" ht="12" customHeight="1">
      <c r="B17" s="28"/>
      <c r="D17" s="23" t="s">
        <v>23</v>
      </c>
      <c r="I17" s="88" t="s">
        <v>21</v>
      </c>
      <c r="J17" s="24"/>
      <c r="L17" s="28"/>
    </row>
    <row r="18" spans="2:12" s="1" customFormat="1" ht="18" customHeight="1">
      <c r="B18" s="28"/>
      <c r="E18" s="220"/>
      <c r="F18" s="205"/>
      <c r="G18" s="205"/>
      <c r="H18" s="205"/>
      <c r="I18" s="88" t="s">
        <v>22</v>
      </c>
      <c r="J18" s="24"/>
      <c r="L18" s="28"/>
    </row>
    <row r="19" spans="2:12" s="1" customFormat="1" ht="6.9" customHeight="1">
      <c r="B19" s="28"/>
      <c r="I19" s="87"/>
      <c r="L19" s="28"/>
    </row>
    <row r="20" spans="2:12" s="1" customFormat="1" ht="12" customHeight="1">
      <c r="B20" s="28"/>
      <c r="D20" s="23" t="s">
        <v>25</v>
      </c>
      <c r="I20" s="88" t="s">
        <v>21</v>
      </c>
      <c r="J20" s="21"/>
      <c r="L20" s="28"/>
    </row>
    <row r="21" spans="2:12" s="1" customFormat="1" ht="18" customHeight="1">
      <c r="B21" s="28"/>
      <c r="E21" s="21"/>
      <c r="I21" s="88" t="s">
        <v>22</v>
      </c>
      <c r="J21" s="21"/>
      <c r="L21" s="28"/>
    </row>
    <row r="22" spans="2:12" s="1" customFormat="1" ht="6.9" customHeight="1">
      <c r="B22" s="28"/>
      <c r="I22" s="87"/>
      <c r="L22" s="28"/>
    </row>
    <row r="23" spans="2:12" s="1" customFormat="1" ht="12" customHeight="1">
      <c r="B23" s="28"/>
      <c r="D23" s="23" t="s">
        <v>28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88" t="s">
        <v>22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I25" s="87"/>
      <c r="L25" s="28"/>
    </row>
    <row r="26" spans="2:12" s="1" customFormat="1" ht="12" customHeight="1">
      <c r="B26" s="28"/>
      <c r="D26" s="23" t="s">
        <v>29</v>
      </c>
      <c r="I26" s="87"/>
      <c r="L26" s="28"/>
    </row>
    <row r="27" spans="2:12" s="7" customFormat="1" ht="16.5" customHeight="1">
      <c r="B27" s="89"/>
      <c r="E27" s="209" t="s">
        <v>1</v>
      </c>
      <c r="F27" s="209"/>
      <c r="G27" s="209"/>
      <c r="H27" s="209"/>
      <c r="I27" s="90"/>
      <c r="L27" s="89"/>
    </row>
    <row r="28" spans="2:12" s="1" customFormat="1" ht="6.9" customHeight="1">
      <c r="B28" s="28"/>
      <c r="I28" s="87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4" customHeight="1">
      <c r="B30" s="28"/>
      <c r="D30" s="92" t="s">
        <v>30</v>
      </c>
      <c r="I30" s="87"/>
      <c r="J30" s="62">
        <f>ROUND(J128,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" customHeight="1">
      <c r="B32" s="28"/>
      <c r="F32" s="31" t="s">
        <v>32</v>
      </c>
      <c r="I32" s="93" t="s">
        <v>31</v>
      </c>
      <c r="J32" s="31" t="s">
        <v>33</v>
      </c>
      <c r="L32" s="28"/>
    </row>
    <row r="33" spans="2:12" s="1" customFormat="1" ht="14.4" customHeight="1">
      <c r="B33" s="28"/>
      <c r="D33" s="94" t="s">
        <v>34</v>
      </c>
      <c r="E33" s="23" t="s">
        <v>35</v>
      </c>
      <c r="F33" s="95">
        <f>ROUND((SUM(BE128:BE261)),  2)</f>
        <v>0</v>
      </c>
      <c r="I33" s="96">
        <v>0.2</v>
      </c>
      <c r="J33" s="95">
        <f>ROUND(((SUM(BE128:BE261))*I33),  2)</f>
        <v>0</v>
      </c>
      <c r="L33" s="28"/>
    </row>
    <row r="34" spans="2:12" s="1" customFormat="1" ht="14.4" customHeight="1">
      <c r="B34" s="28"/>
      <c r="E34" s="23" t="s">
        <v>36</v>
      </c>
      <c r="F34" s="95">
        <f>ROUND((SUM(BF128:BF261)),  2)</f>
        <v>0</v>
      </c>
      <c r="I34" s="96">
        <v>0.2</v>
      </c>
      <c r="J34" s="95">
        <f>ROUND(((SUM(BF128:BF261))*I34),  2)</f>
        <v>0</v>
      </c>
      <c r="L34" s="28"/>
    </row>
    <row r="35" spans="2:12" s="1" customFormat="1" ht="14.4" hidden="1" customHeight="1">
      <c r="B35" s="28"/>
      <c r="E35" s="23" t="s">
        <v>37</v>
      </c>
      <c r="F35" s="95">
        <f>ROUND((SUM(BG128:BG261)),  2)</f>
        <v>0</v>
      </c>
      <c r="I35" s="96">
        <v>0.2</v>
      </c>
      <c r="J35" s="95">
        <f>0</f>
        <v>0</v>
      </c>
      <c r="L35" s="28"/>
    </row>
    <row r="36" spans="2:12" s="1" customFormat="1" ht="14.4" hidden="1" customHeight="1">
      <c r="B36" s="28"/>
      <c r="E36" s="23" t="s">
        <v>38</v>
      </c>
      <c r="F36" s="95">
        <f>ROUND((SUM(BH128:BH261)),  2)</f>
        <v>0</v>
      </c>
      <c r="I36" s="96">
        <v>0.2</v>
      </c>
      <c r="J36" s="95">
        <f>0</f>
        <v>0</v>
      </c>
      <c r="L36" s="28"/>
    </row>
    <row r="37" spans="2:12" s="1" customFormat="1" ht="14.4" hidden="1" customHeight="1">
      <c r="B37" s="28"/>
      <c r="E37" s="23" t="s">
        <v>39</v>
      </c>
      <c r="F37" s="95">
        <f>ROUND((SUM(BI128:BI261)),  2)</f>
        <v>0</v>
      </c>
      <c r="I37" s="96">
        <v>0</v>
      </c>
      <c r="J37" s="95">
        <f>0</f>
        <v>0</v>
      </c>
      <c r="L37" s="28"/>
    </row>
    <row r="38" spans="2:12" s="1" customFormat="1" ht="6.9" customHeight="1">
      <c r="B38" s="28"/>
      <c r="I38" s="87"/>
      <c r="L38" s="28"/>
    </row>
    <row r="39" spans="2:12" s="1" customFormat="1" ht="25.4" customHeight="1">
      <c r="B39" s="28"/>
      <c r="C39" s="97"/>
      <c r="D39" s="98" t="s">
        <v>40</v>
      </c>
      <c r="E39" s="53"/>
      <c r="F39" s="53"/>
      <c r="G39" s="99" t="s">
        <v>41</v>
      </c>
      <c r="H39" s="100" t="s">
        <v>42</v>
      </c>
      <c r="I39" s="101"/>
      <c r="J39" s="102">
        <f>SUM(J30:J37)</f>
        <v>0</v>
      </c>
      <c r="K39" s="103"/>
      <c r="L39" s="28"/>
    </row>
    <row r="40" spans="2:12" s="1" customFormat="1" ht="14.4" customHeight="1">
      <c r="B40" s="28"/>
      <c r="I40" s="87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43</v>
      </c>
      <c r="E50" s="38"/>
      <c r="F50" s="38"/>
      <c r="G50" s="37" t="s">
        <v>44</v>
      </c>
      <c r="H50" s="38"/>
      <c r="I50" s="104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39" t="s">
        <v>45</v>
      </c>
      <c r="E61" s="30"/>
      <c r="F61" s="105" t="s">
        <v>46</v>
      </c>
      <c r="G61" s="39" t="s">
        <v>45</v>
      </c>
      <c r="H61" s="30"/>
      <c r="I61" s="106"/>
      <c r="J61" s="107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7" t="s">
        <v>47</v>
      </c>
      <c r="E65" s="38"/>
      <c r="F65" s="38"/>
      <c r="G65" s="37" t="s">
        <v>48</v>
      </c>
      <c r="H65" s="38"/>
      <c r="I65" s="104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39" t="s">
        <v>45</v>
      </c>
      <c r="E76" s="30"/>
      <c r="F76" s="105" t="s">
        <v>46</v>
      </c>
      <c r="G76" s="39" t="s">
        <v>45</v>
      </c>
      <c r="H76" s="30"/>
      <c r="I76" s="106"/>
      <c r="J76" s="107" t="s">
        <v>46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" customHeight="1">
      <c r="B82" s="28"/>
      <c r="C82" s="17" t="s">
        <v>89</v>
      </c>
      <c r="I82" s="87"/>
      <c r="L82" s="28"/>
    </row>
    <row r="83" spans="2:47" s="1" customFormat="1" ht="6.9" customHeight="1">
      <c r="B83" s="28"/>
      <c r="I83" s="87"/>
      <c r="L83" s="28"/>
    </row>
    <row r="84" spans="2:47" s="1" customFormat="1" ht="12" customHeight="1">
      <c r="B84" s="28"/>
      <c r="C84" s="23" t="s">
        <v>13</v>
      </c>
      <c r="I84" s="87"/>
      <c r="L84" s="28"/>
    </row>
    <row r="85" spans="2:47" s="1" customFormat="1" ht="16.5" customHeight="1">
      <c r="B85" s="28"/>
      <c r="E85" s="218" t="str">
        <f>E7</f>
        <v>Jasle Behynce</v>
      </c>
      <c r="F85" s="219"/>
      <c r="G85" s="219"/>
      <c r="H85" s="219"/>
      <c r="I85" s="87"/>
      <c r="L85" s="28"/>
    </row>
    <row r="86" spans="2:47" s="1" customFormat="1" ht="12" customHeight="1">
      <c r="B86" s="28"/>
      <c r="C86" s="23" t="s">
        <v>87</v>
      </c>
      <c r="I86" s="87"/>
      <c r="L86" s="28"/>
    </row>
    <row r="87" spans="2:47" s="1" customFormat="1" ht="16.5" customHeight="1">
      <c r="B87" s="28"/>
      <c r="E87" s="202" t="str">
        <f>E9</f>
        <v>ZTI - Zdravotechnická inštalácia</v>
      </c>
      <c r="F87" s="217"/>
      <c r="G87" s="217"/>
      <c r="H87" s="217"/>
      <c r="I87" s="87"/>
      <c r="L87" s="28"/>
    </row>
    <row r="88" spans="2:47" s="1" customFormat="1" ht="6.9" customHeight="1">
      <c r="B88" s="28"/>
      <c r="I88" s="87"/>
      <c r="L88" s="28"/>
    </row>
    <row r="89" spans="2:47" s="1" customFormat="1" ht="12" customHeight="1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" customHeight="1">
      <c r="B90" s="28"/>
      <c r="I90" s="87"/>
      <c r="L90" s="28"/>
    </row>
    <row r="91" spans="2:47" s="1" customFormat="1" ht="15.15" customHeight="1">
      <c r="B91" s="28"/>
      <c r="C91" s="23" t="s">
        <v>20</v>
      </c>
      <c r="F91" s="21" t="str">
        <f>E15</f>
        <v xml:space="preserve"> </v>
      </c>
      <c r="I91" s="88" t="s">
        <v>25</v>
      </c>
      <c r="J91" s="26"/>
      <c r="L91" s="28"/>
    </row>
    <row r="92" spans="2:47" s="1" customFormat="1" ht="15.15" customHeight="1">
      <c r="B92" s="28"/>
      <c r="C92" s="23" t="s">
        <v>23</v>
      </c>
      <c r="F92" s="21" t="str">
        <f>IF(E18="","",E18)</f>
        <v/>
      </c>
      <c r="I92" s="88" t="s">
        <v>28</v>
      </c>
      <c r="J92" s="26"/>
      <c r="L92" s="28"/>
    </row>
    <row r="93" spans="2:47" s="1" customFormat="1" ht="10.4" customHeight="1">
      <c r="B93" s="28"/>
      <c r="I93" s="87"/>
      <c r="L93" s="28"/>
    </row>
    <row r="94" spans="2:47" s="1" customFormat="1" ht="29.25" customHeight="1">
      <c r="B94" s="28"/>
      <c r="C94" s="110" t="s">
        <v>90</v>
      </c>
      <c r="D94" s="97"/>
      <c r="E94" s="97"/>
      <c r="F94" s="97"/>
      <c r="G94" s="97"/>
      <c r="H94" s="97"/>
      <c r="I94" s="111"/>
      <c r="J94" s="112" t="s">
        <v>91</v>
      </c>
      <c r="K94" s="97"/>
      <c r="L94" s="28"/>
    </row>
    <row r="95" spans="2:47" s="1" customFormat="1" ht="10.4" customHeight="1">
      <c r="B95" s="28"/>
      <c r="I95" s="87"/>
      <c r="L95" s="28"/>
    </row>
    <row r="96" spans="2:47" s="1" customFormat="1" ht="22.75" customHeight="1">
      <c r="B96" s="28"/>
      <c r="C96" s="113" t="s">
        <v>92</v>
      </c>
      <c r="I96" s="87"/>
      <c r="J96" s="62">
        <f>J128</f>
        <v>0</v>
      </c>
      <c r="L96" s="28"/>
      <c r="AU96" s="13" t="s">
        <v>93</v>
      </c>
    </row>
    <row r="97" spans="2:12" s="8" customFormat="1" ht="24.9" customHeight="1">
      <c r="B97" s="114"/>
      <c r="D97" s="115" t="s">
        <v>94</v>
      </c>
      <c r="E97" s="116"/>
      <c r="F97" s="116"/>
      <c r="G97" s="116"/>
      <c r="H97" s="116"/>
      <c r="I97" s="117"/>
      <c r="J97" s="118">
        <f>J129</f>
        <v>0</v>
      </c>
      <c r="L97" s="114"/>
    </row>
    <row r="98" spans="2:12" s="9" customFormat="1" ht="20" customHeight="1">
      <c r="B98" s="119"/>
      <c r="D98" s="120" t="s">
        <v>95</v>
      </c>
      <c r="E98" s="121"/>
      <c r="F98" s="121"/>
      <c r="G98" s="121"/>
      <c r="H98" s="121"/>
      <c r="I98" s="122"/>
      <c r="J98" s="123">
        <f>J130</f>
        <v>0</v>
      </c>
      <c r="L98" s="119"/>
    </row>
    <row r="99" spans="2:12" s="9" customFormat="1" ht="20" customHeight="1">
      <c r="B99" s="119"/>
      <c r="D99" s="120" t="s">
        <v>602</v>
      </c>
      <c r="E99" s="121"/>
      <c r="F99" s="121"/>
      <c r="G99" s="121"/>
      <c r="H99" s="121"/>
      <c r="I99" s="122"/>
      <c r="J99" s="123">
        <f>J147</f>
        <v>0</v>
      </c>
      <c r="L99" s="119"/>
    </row>
    <row r="100" spans="2:12" s="9" customFormat="1" ht="20" customHeight="1">
      <c r="B100" s="119"/>
      <c r="D100" s="120" t="s">
        <v>96</v>
      </c>
      <c r="E100" s="121"/>
      <c r="F100" s="121"/>
      <c r="G100" s="121"/>
      <c r="H100" s="121"/>
      <c r="I100" s="122"/>
      <c r="J100" s="123">
        <f>J150</f>
        <v>0</v>
      </c>
      <c r="L100" s="119"/>
    </row>
    <row r="101" spans="2:12" s="9" customFormat="1" ht="20" customHeight="1">
      <c r="B101" s="119"/>
      <c r="D101" s="120" t="s">
        <v>97</v>
      </c>
      <c r="E101" s="121"/>
      <c r="F101" s="121"/>
      <c r="G101" s="121"/>
      <c r="H101" s="121"/>
      <c r="I101" s="122"/>
      <c r="J101" s="123">
        <f>J165</f>
        <v>0</v>
      </c>
      <c r="L101" s="119"/>
    </row>
    <row r="102" spans="2:12" s="8" customFormat="1" ht="24.9" customHeight="1">
      <c r="B102" s="114"/>
      <c r="D102" s="115" t="s">
        <v>98</v>
      </c>
      <c r="E102" s="116"/>
      <c r="F102" s="116"/>
      <c r="G102" s="116"/>
      <c r="H102" s="116"/>
      <c r="I102" s="117"/>
      <c r="J102" s="118">
        <f>J167</f>
        <v>0</v>
      </c>
      <c r="L102" s="114"/>
    </row>
    <row r="103" spans="2:12" s="9" customFormat="1" ht="20" customHeight="1">
      <c r="B103" s="119"/>
      <c r="D103" s="120" t="s">
        <v>273</v>
      </c>
      <c r="E103" s="121"/>
      <c r="F103" s="121"/>
      <c r="G103" s="121"/>
      <c r="H103" s="121"/>
      <c r="I103" s="122"/>
      <c r="J103" s="123">
        <f>J168</f>
        <v>0</v>
      </c>
      <c r="L103" s="119"/>
    </row>
    <row r="104" spans="2:12" s="9" customFormat="1" ht="20" customHeight="1">
      <c r="B104" s="119"/>
      <c r="D104" s="120" t="s">
        <v>603</v>
      </c>
      <c r="E104" s="121"/>
      <c r="F104" s="121"/>
      <c r="G104" s="121"/>
      <c r="H104" s="121"/>
      <c r="I104" s="122"/>
      <c r="J104" s="123">
        <f>J182</f>
        <v>0</v>
      </c>
      <c r="L104" s="119"/>
    </row>
    <row r="105" spans="2:12" s="9" customFormat="1" ht="20" customHeight="1">
      <c r="B105" s="119"/>
      <c r="D105" s="120" t="s">
        <v>604</v>
      </c>
      <c r="E105" s="121"/>
      <c r="F105" s="121"/>
      <c r="G105" s="121"/>
      <c r="H105" s="121"/>
      <c r="I105" s="122"/>
      <c r="J105" s="123">
        <f>J195</f>
        <v>0</v>
      </c>
      <c r="L105" s="119"/>
    </row>
    <row r="106" spans="2:12" s="9" customFormat="1" ht="20" customHeight="1">
      <c r="B106" s="119"/>
      <c r="D106" s="120" t="s">
        <v>605</v>
      </c>
      <c r="E106" s="121"/>
      <c r="F106" s="121"/>
      <c r="G106" s="121"/>
      <c r="H106" s="121"/>
      <c r="I106" s="122"/>
      <c r="J106" s="123">
        <f>J217</f>
        <v>0</v>
      </c>
      <c r="L106" s="119"/>
    </row>
    <row r="107" spans="2:12" s="8" customFormat="1" ht="24.9" customHeight="1">
      <c r="B107" s="114"/>
      <c r="D107" s="115" t="s">
        <v>100</v>
      </c>
      <c r="E107" s="116"/>
      <c r="F107" s="116"/>
      <c r="G107" s="116"/>
      <c r="H107" s="116"/>
      <c r="I107" s="117"/>
      <c r="J107" s="118">
        <f>J258</f>
        <v>0</v>
      </c>
      <c r="L107" s="114"/>
    </row>
    <row r="108" spans="2:12" s="9" customFormat="1" ht="20" customHeight="1">
      <c r="B108" s="119"/>
      <c r="D108" s="120" t="s">
        <v>102</v>
      </c>
      <c r="E108" s="121"/>
      <c r="F108" s="121"/>
      <c r="G108" s="121"/>
      <c r="H108" s="121"/>
      <c r="I108" s="122"/>
      <c r="J108" s="123">
        <f>J259</f>
        <v>0</v>
      </c>
      <c r="L108" s="119"/>
    </row>
    <row r="109" spans="2:12" s="1" customFormat="1" ht="21.75" customHeight="1">
      <c r="B109" s="28"/>
      <c r="I109" s="87"/>
      <c r="L109" s="28"/>
    </row>
    <row r="110" spans="2:12" s="1" customFormat="1" ht="6.9" customHeight="1">
      <c r="B110" s="40"/>
      <c r="C110" s="41"/>
      <c r="D110" s="41"/>
      <c r="E110" s="41"/>
      <c r="F110" s="41"/>
      <c r="G110" s="41"/>
      <c r="H110" s="41"/>
      <c r="I110" s="108"/>
      <c r="J110" s="41"/>
      <c r="K110" s="41"/>
      <c r="L110" s="28"/>
    </row>
    <row r="114" spans="2:63" s="1" customFormat="1" ht="6.9" customHeight="1">
      <c r="B114" s="42"/>
      <c r="C114" s="43"/>
      <c r="D114" s="43"/>
      <c r="E114" s="43"/>
      <c r="F114" s="43"/>
      <c r="G114" s="43"/>
      <c r="H114" s="43"/>
      <c r="I114" s="109"/>
      <c r="J114" s="43"/>
      <c r="K114" s="43"/>
      <c r="L114" s="28"/>
    </row>
    <row r="115" spans="2:63" s="1" customFormat="1" ht="24.9" customHeight="1">
      <c r="B115" s="28"/>
      <c r="C115" s="17" t="s">
        <v>104</v>
      </c>
      <c r="I115" s="87"/>
      <c r="L115" s="28"/>
    </row>
    <row r="116" spans="2:63" s="1" customFormat="1" ht="6.9" customHeight="1">
      <c r="B116" s="28"/>
      <c r="I116" s="87"/>
      <c r="L116" s="28"/>
    </row>
    <row r="117" spans="2:63" s="1" customFormat="1" ht="12" customHeight="1">
      <c r="B117" s="28"/>
      <c r="C117" s="23" t="s">
        <v>13</v>
      </c>
      <c r="I117" s="87"/>
      <c r="L117" s="28"/>
    </row>
    <row r="118" spans="2:63" s="1" customFormat="1" ht="16.5" customHeight="1">
      <c r="B118" s="28"/>
      <c r="E118" s="218" t="str">
        <f>E7</f>
        <v>Jasle Behynce</v>
      </c>
      <c r="F118" s="219"/>
      <c r="G118" s="219"/>
      <c r="H118" s="219"/>
      <c r="I118" s="87"/>
      <c r="L118" s="28"/>
    </row>
    <row r="119" spans="2:63" s="1" customFormat="1" ht="12" customHeight="1">
      <c r="B119" s="28"/>
      <c r="C119" s="23" t="s">
        <v>87</v>
      </c>
      <c r="I119" s="87"/>
      <c r="L119" s="28"/>
    </row>
    <row r="120" spans="2:63" s="1" customFormat="1" ht="16.5" customHeight="1">
      <c r="B120" s="28"/>
      <c r="E120" s="202" t="str">
        <f>E9</f>
        <v>ZTI - Zdravotechnická inštalácia</v>
      </c>
      <c r="F120" s="217"/>
      <c r="G120" s="217"/>
      <c r="H120" s="217"/>
      <c r="I120" s="87"/>
      <c r="L120" s="28"/>
    </row>
    <row r="121" spans="2:63" s="1" customFormat="1" ht="6.9" customHeight="1">
      <c r="B121" s="28"/>
      <c r="I121" s="87"/>
      <c r="L121" s="28"/>
    </row>
    <row r="122" spans="2:63" s="1" customFormat="1" ht="12" customHeight="1">
      <c r="B122" s="28"/>
      <c r="C122" s="23" t="s">
        <v>17</v>
      </c>
      <c r="F122" s="21" t="str">
        <f>F12</f>
        <v xml:space="preserve"> </v>
      </c>
      <c r="I122" s="88" t="s">
        <v>19</v>
      </c>
      <c r="J122" s="48" t="str">
        <f>IF(J12="","",J12)</f>
        <v/>
      </c>
      <c r="L122" s="28"/>
    </row>
    <row r="123" spans="2:63" s="1" customFormat="1" ht="6.9" customHeight="1">
      <c r="B123" s="28"/>
      <c r="I123" s="87"/>
      <c r="L123" s="28"/>
    </row>
    <row r="124" spans="2:63" s="1" customFormat="1" ht="15.15" customHeight="1">
      <c r="B124" s="28"/>
      <c r="C124" s="23" t="s">
        <v>20</v>
      </c>
      <c r="F124" s="21" t="str">
        <f>E15</f>
        <v xml:space="preserve"> </v>
      </c>
      <c r="I124" s="88" t="s">
        <v>25</v>
      </c>
      <c r="J124" s="26"/>
      <c r="L124" s="28"/>
    </row>
    <row r="125" spans="2:63" s="1" customFormat="1" ht="15.15" customHeight="1">
      <c r="B125" s="28"/>
      <c r="C125" s="23" t="s">
        <v>23</v>
      </c>
      <c r="F125" s="21" t="str">
        <f>IF(E18="","",E18)</f>
        <v/>
      </c>
      <c r="I125" s="88" t="s">
        <v>28</v>
      </c>
      <c r="J125" s="26" t="str">
        <f>E24</f>
        <v xml:space="preserve"> </v>
      </c>
      <c r="L125" s="28"/>
    </row>
    <row r="126" spans="2:63" s="1" customFormat="1" ht="10.4" customHeight="1">
      <c r="B126" s="28"/>
      <c r="I126" s="87"/>
      <c r="L126" s="28"/>
    </row>
    <row r="127" spans="2:63" s="10" customFormat="1" ht="29.25" customHeight="1">
      <c r="B127" s="124"/>
      <c r="C127" s="125" t="s">
        <v>105</v>
      </c>
      <c r="D127" s="126" t="s">
        <v>55</v>
      </c>
      <c r="E127" s="126" t="s">
        <v>51</v>
      </c>
      <c r="F127" s="126" t="s">
        <v>52</v>
      </c>
      <c r="G127" s="126" t="s">
        <v>106</v>
      </c>
      <c r="H127" s="126" t="s">
        <v>107</v>
      </c>
      <c r="I127" s="127" t="s">
        <v>108</v>
      </c>
      <c r="J127" s="128" t="s">
        <v>91</v>
      </c>
      <c r="K127" s="129" t="s">
        <v>109</v>
      </c>
      <c r="L127" s="124"/>
      <c r="M127" s="55" t="s">
        <v>1</v>
      </c>
      <c r="N127" s="56" t="s">
        <v>34</v>
      </c>
      <c r="O127" s="56" t="s">
        <v>110</v>
      </c>
      <c r="P127" s="56" t="s">
        <v>111</v>
      </c>
      <c r="Q127" s="56" t="s">
        <v>112</v>
      </c>
      <c r="R127" s="56" t="s">
        <v>113</v>
      </c>
      <c r="S127" s="56" t="s">
        <v>114</v>
      </c>
      <c r="T127" s="57" t="s">
        <v>115</v>
      </c>
    </row>
    <row r="128" spans="2:63" s="1" customFormat="1" ht="22.75" customHeight="1">
      <c r="B128" s="28"/>
      <c r="C128" s="60" t="s">
        <v>92</v>
      </c>
      <c r="I128" s="87"/>
      <c r="J128" s="130">
        <f>BK128</f>
        <v>0</v>
      </c>
      <c r="L128" s="28"/>
      <c r="M128" s="58"/>
      <c r="N128" s="49"/>
      <c r="O128" s="49"/>
      <c r="P128" s="131">
        <f>P129+P167+P258</f>
        <v>0</v>
      </c>
      <c r="Q128" s="49"/>
      <c r="R128" s="131">
        <f>R129+R167+R258</f>
        <v>9.5590625566518277</v>
      </c>
      <c r="S128" s="49"/>
      <c r="T128" s="132">
        <f>T129+T167+T258</f>
        <v>0</v>
      </c>
      <c r="AT128" s="13" t="s">
        <v>69</v>
      </c>
      <c r="AU128" s="13" t="s">
        <v>93</v>
      </c>
      <c r="BK128" s="133">
        <f>BK129+BK167+BK258</f>
        <v>0</v>
      </c>
    </row>
    <row r="129" spans="2:65" s="11" customFormat="1" ht="26" customHeight="1">
      <c r="B129" s="134"/>
      <c r="D129" s="135" t="s">
        <v>69</v>
      </c>
      <c r="E129" s="136" t="s">
        <v>116</v>
      </c>
      <c r="F129" s="136" t="s">
        <v>117</v>
      </c>
      <c r="I129" s="137"/>
      <c r="J129" s="138">
        <f>BK129</f>
        <v>0</v>
      </c>
      <c r="L129" s="134"/>
      <c r="M129" s="139"/>
      <c r="N129" s="140"/>
      <c r="O129" s="140"/>
      <c r="P129" s="141">
        <f>P130+P147+P150+P165</f>
        <v>0</v>
      </c>
      <c r="Q129" s="140"/>
      <c r="R129" s="141">
        <f>R130+R147+R150+R165</f>
        <v>8.8620636800000003</v>
      </c>
      <c r="S129" s="140"/>
      <c r="T129" s="142">
        <f>T130+T147+T150+T165</f>
        <v>0</v>
      </c>
      <c r="AR129" s="135" t="s">
        <v>78</v>
      </c>
      <c r="AT129" s="143" t="s">
        <v>69</v>
      </c>
      <c r="AU129" s="143" t="s">
        <v>70</v>
      </c>
      <c r="AY129" s="135" t="s">
        <v>118</v>
      </c>
      <c r="BK129" s="144">
        <f>BK130+BK147+BK150+BK165</f>
        <v>0</v>
      </c>
    </row>
    <row r="130" spans="2:65" s="11" customFormat="1" ht="22.75" customHeight="1">
      <c r="B130" s="134"/>
      <c r="D130" s="135" t="s">
        <v>69</v>
      </c>
      <c r="E130" s="145" t="s">
        <v>78</v>
      </c>
      <c r="F130" s="145" t="s">
        <v>119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SUM(P131:P146)</f>
        <v>0</v>
      </c>
      <c r="Q130" s="140"/>
      <c r="R130" s="141">
        <f>SUM(R131:R146)</f>
        <v>8.5954899999999999</v>
      </c>
      <c r="S130" s="140"/>
      <c r="T130" s="142">
        <f>SUM(T131:T146)</f>
        <v>0</v>
      </c>
      <c r="AR130" s="135" t="s">
        <v>78</v>
      </c>
      <c r="AT130" s="143" t="s">
        <v>69</v>
      </c>
      <c r="AU130" s="143" t="s">
        <v>78</v>
      </c>
      <c r="AY130" s="135" t="s">
        <v>118</v>
      </c>
      <c r="BK130" s="144">
        <f>SUM(BK131:BK146)</f>
        <v>0</v>
      </c>
    </row>
    <row r="131" spans="2:65" s="1" customFormat="1" ht="16.5" customHeight="1">
      <c r="B131" s="147"/>
      <c r="C131" s="148" t="s">
        <v>78</v>
      </c>
      <c r="D131" s="148" t="s">
        <v>120</v>
      </c>
      <c r="E131" s="149" t="s">
        <v>606</v>
      </c>
      <c r="F131" s="150" t="s">
        <v>607</v>
      </c>
      <c r="G131" s="151" t="s">
        <v>269</v>
      </c>
      <c r="H131" s="152">
        <v>1</v>
      </c>
      <c r="I131" s="153"/>
      <c r="J131" s="152">
        <f t="shared" ref="J131:J146" si="0">ROUND(I131*H131,3)</f>
        <v>0</v>
      </c>
      <c r="K131" s="150" t="s">
        <v>1</v>
      </c>
      <c r="L131" s="28"/>
      <c r="M131" s="154" t="s">
        <v>1</v>
      </c>
      <c r="N131" s="155" t="s">
        <v>36</v>
      </c>
      <c r="O131" s="51"/>
      <c r="P131" s="156">
        <f t="shared" ref="P131:P146" si="1">O131*H131</f>
        <v>0</v>
      </c>
      <c r="Q131" s="156">
        <v>0</v>
      </c>
      <c r="R131" s="156">
        <f t="shared" ref="R131:R146" si="2">Q131*H131</f>
        <v>0</v>
      </c>
      <c r="S131" s="156">
        <v>0</v>
      </c>
      <c r="T131" s="157">
        <f t="shared" ref="T131:T146" si="3">S131*H131</f>
        <v>0</v>
      </c>
      <c r="AR131" s="158" t="s">
        <v>124</v>
      </c>
      <c r="AT131" s="158" t="s">
        <v>120</v>
      </c>
      <c r="AU131" s="158" t="s">
        <v>125</v>
      </c>
      <c r="AY131" s="13" t="s">
        <v>118</v>
      </c>
      <c r="BE131" s="159">
        <f t="shared" ref="BE131:BE146" si="4">IF(N131="základná",J131,0)</f>
        <v>0</v>
      </c>
      <c r="BF131" s="159">
        <f t="shared" ref="BF131:BF146" si="5">IF(N131="znížená",J131,0)</f>
        <v>0</v>
      </c>
      <c r="BG131" s="159">
        <f t="shared" ref="BG131:BG146" si="6">IF(N131="zákl. prenesená",J131,0)</f>
        <v>0</v>
      </c>
      <c r="BH131" s="159">
        <f t="shared" ref="BH131:BH146" si="7">IF(N131="zníž. prenesená",J131,0)</f>
        <v>0</v>
      </c>
      <c r="BI131" s="159">
        <f t="shared" ref="BI131:BI146" si="8">IF(N131="nulová",J131,0)</f>
        <v>0</v>
      </c>
      <c r="BJ131" s="13" t="s">
        <v>125</v>
      </c>
      <c r="BK131" s="160">
        <f t="shared" ref="BK131:BK146" si="9">ROUND(I131*H131,3)</f>
        <v>0</v>
      </c>
      <c r="BL131" s="13" t="s">
        <v>124</v>
      </c>
      <c r="BM131" s="158" t="s">
        <v>608</v>
      </c>
    </row>
    <row r="132" spans="2:65" s="1" customFormat="1" ht="16.5" customHeight="1">
      <c r="B132" s="147"/>
      <c r="C132" s="148" t="s">
        <v>125</v>
      </c>
      <c r="D132" s="148" t="s">
        <v>120</v>
      </c>
      <c r="E132" s="149" t="s">
        <v>609</v>
      </c>
      <c r="F132" s="150" t="s">
        <v>610</v>
      </c>
      <c r="G132" s="151" t="s">
        <v>123</v>
      </c>
      <c r="H132" s="152">
        <v>4.5359999999999996</v>
      </c>
      <c r="I132" s="153"/>
      <c r="J132" s="152">
        <f t="shared" si="0"/>
        <v>0</v>
      </c>
      <c r="K132" s="150" t="s">
        <v>1</v>
      </c>
      <c r="L132" s="28"/>
      <c r="M132" s="154" t="s">
        <v>1</v>
      </c>
      <c r="N132" s="155" t="s">
        <v>36</v>
      </c>
      <c r="O132" s="51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AR132" s="158" t="s">
        <v>124</v>
      </c>
      <c r="AT132" s="158" t="s">
        <v>120</v>
      </c>
      <c r="AU132" s="158" t="s">
        <v>125</v>
      </c>
      <c r="AY132" s="13" t="s">
        <v>118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3" t="s">
        <v>125</v>
      </c>
      <c r="BK132" s="160">
        <f t="shared" si="9"/>
        <v>0</v>
      </c>
      <c r="BL132" s="13" t="s">
        <v>124</v>
      </c>
      <c r="BM132" s="158" t="s">
        <v>611</v>
      </c>
    </row>
    <row r="133" spans="2:65" s="1" customFormat="1" ht="24" customHeight="1">
      <c r="B133" s="147"/>
      <c r="C133" s="148" t="s">
        <v>130</v>
      </c>
      <c r="D133" s="148" t="s">
        <v>120</v>
      </c>
      <c r="E133" s="149" t="s">
        <v>612</v>
      </c>
      <c r="F133" s="150" t="s">
        <v>613</v>
      </c>
      <c r="G133" s="151" t="s">
        <v>123</v>
      </c>
      <c r="H133" s="152">
        <v>4.5359999999999996</v>
      </c>
      <c r="I133" s="153"/>
      <c r="J133" s="152">
        <f t="shared" si="0"/>
        <v>0</v>
      </c>
      <c r="K133" s="150" t="s">
        <v>1</v>
      </c>
      <c r="L133" s="28"/>
      <c r="M133" s="154" t="s">
        <v>1</v>
      </c>
      <c r="N133" s="155" t="s">
        <v>36</v>
      </c>
      <c r="O133" s="51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AR133" s="158" t="s">
        <v>124</v>
      </c>
      <c r="AT133" s="158" t="s">
        <v>120</v>
      </c>
      <c r="AU133" s="158" t="s">
        <v>125</v>
      </c>
      <c r="AY133" s="13" t="s">
        <v>118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3" t="s">
        <v>125</v>
      </c>
      <c r="BK133" s="160">
        <f t="shared" si="9"/>
        <v>0</v>
      </c>
      <c r="BL133" s="13" t="s">
        <v>124</v>
      </c>
      <c r="BM133" s="158" t="s">
        <v>614</v>
      </c>
    </row>
    <row r="134" spans="2:65" s="1" customFormat="1" ht="16.5" customHeight="1">
      <c r="B134" s="147"/>
      <c r="C134" s="148" t="s">
        <v>124</v>
      </c>
      <c r="D134" s="148" t="s">
        <v>120</v>
      </c>
      <c r="E134" s="149" t="s">
        <v>121</v>
      </c>
      <c r="F134" s="150" t="s">
        <v>122</v>
      </c>
      <c r="G134" s="151" t="s">
        <v>123</v>
      </c>
      <c r="H134" s="152">
        <v>31.896999999999998</v>
      </c>
      <c r="I134" s="153"/>
      <c r="J134" s="152">
        <f t="shared" si="0"/>
        <v>0</v>
      </c>
      <c r="K134" s="150" t="s">
        <v>1</v>
      </c>
      <c r="L134" s="28"/>
      <c r="M134" s="154" t="s">
        <v>1</v>
      </c>
      <c r="N134" s="155" t="s">
        <v>36</v>
      </c>
      <c r="O134" s="51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AR134" s="158" t="s">
        <v>124</v>
      </c>
      <c r="AT134" s="158" t="s">
        <v>120</v>
      </c>
      <c r="AU134" s="158" t="s">
        <v>125</v>
      </c>
      <c r="AY134" s="13" t="s">
        <v>118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3" t="s">
        <v>125</v>
      </c>
      <c r="BK134" s="160">
        <f t="shared" si="9"/>
        <v>0</v>
      </c>
      <c r="BL134" s="13" t="s">
        <v>124</v>
      </c>
      <c r="BM134" s="158" t="s">
        <v>615</v>
      </c>
    </row>
    <row r="135" spans="2:65" s="1" customFormat="1" ht="36" customHeight="1">
      <c r="B135" s="147"/>
      <c r="C135" s="148" t="s">
        <v>139</v>
      </c>
      <c r="D135" s="148" t="s">
        <v>120</v>
      </c>
      <c r="E135" s="149" t="s">
        <v>127</v>
      </c>
      <c r="F135" s="150" t="s">
        <v>128</v>
      </c>
      <c r="G135" s="151" t="s">
        <v>123</v>
      </c>
      <c r="H135" s="152">
        <v>31.896999999999998</v>
      </c>
      <c r="I135" s="153"/>
      <c r="J135" s="152">
        <f t="shared" si="0"/>
        <v>0</v>
      </c>
      <c r="K135" s="150" t="s">
        <v>1</v>
      </c>
      <c r="L135" s="28"/>
      <c r="M135" s="154" t="s">
        <v>1</v>
      </c>
      <c r="N135" s="155" t="s">
        <v>36</v>
      </c>
      <c r="O135" s="51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AR135" s="158" t="s">
        <v>124</v>
      </c>
      <c r="AT135" s="158" t="s">
        <v>120</v>
      </c>
      <c r="AU135" s="158" t="s">
        <v>125</v>
      </c>
      <c r="AY135" s="13" t="s">
        <v>118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3" t="s">
        <v>125</v>
      </c>
      <c r="BK135" s="160">
        <f t="shared" si="9"/>
        <v>0</v>
      </c>
      <c r="BL135" s="13" t="s">
        <v>124</v>
      </c>
      <c r="BM135" s="158" t="s">
        <v>616</v>
      </c>
    </row>
    <row r="136" spans="2:65" s="1" customFormat="1" ht="24" customHeight="1">
      <c r="B136" s="147"/>
      <c r="C136" s="148" t="s">
        <v>143</v>
      </c>
      <c r="D136" s="148" t="s">
        <v>120</v>
      </c>
      <c r="E136" s="149" t="s">
        <v>131</v>
      </c>
      <c r="F136" s="150" t="s">
        <v>132</v>
      </c>
      <c r="G136" s="151" t="s">
        <v>123</v>
      </c>
      <c r="H136" s="152">
        <v>31.896999999999998</v>
      </c>
      <c r="I136" s="153"/>
      <c r="J136" s="152">
        <f t="shared" si="0"/>
        <v>0</v>
      </c>
      <c r="K136" s="150" t="s">
        <v>133</v>
      </c>
      <c r="L136" s="28"/>
      <c r="M136" s="154" t="s">
        <v>1</v>
      </c>
      <c r="N136" s="155" t="s">
        <v>36</v>
      </c>
      <c r="O136" s="51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AR136" s="158" t="s">
        <v>124</v>
      </c>
      <c r="AT136" s="158" t="s">
        <v>120</v>
      </c>
      <c r="AU136" s="158" t="s">
        <v>125</v>
      </c>
      <c r="AY136" s="13" t="s">
        <v>118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3" t="s">
        <v>125</v>
      </c>
      <c r="BK136" s="160">
        <f t="shared" si="9"/>
        <v>0</v>
      </c>
      <c r="BL136" s="13" t="s">
        <v>124</v>
      </c>
      <c r="BM136" s="158" t="s">
        <v>617</v>
      </c>
    </row>
    <row r="137" spans="2:65" s="1" customFormat="1" ht="36" customHeight="1">
      <c r="B137" s="147"/>
      <c r="C137" s="148" t="s">
        <v>147</v>
      </c>
      <c r="D137" s="148" t="s">
        <v>120</v>
      </c>
      <c r="E137" s="149" t="s">
        <v>135</v>
      </c>
      <c r="F137" s="150" t="s">
        <v>136</v>
      </c>
      <c r="G137" s="151" t="s">
        <v>123</v>
      </c>
      <c r="H137" s="152">
        <v>18.27</v>
      </c>
      <c r="I137" s="153"/>
      <c r="J137" s="152">
        <f t="shared" si="0"/>
        <v>0</v>
      </c>
      <c r="K137" s="150" t="s">
        <v>137</v>
      </c>
      <c r="L137" s="28"/>
      <c r="M137" s="154" t="s">
        <v>1</v>
      </c>
      <c r="N137" s="155" t="s">
        <v>36</v>
      </c>
      <c r="O137" s="51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AR137" s="158" t="s">
        <v>124</v>
      </c>
      <c r="AT137" s="158" t="s">
        <v>120</v>
      </c>
      <c r="AU137" s="158" t="s">
        <v>125</v>
      </c>
      <c r="AY137" s="13" t="s">
        <v>118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3" t="s">
        <v>125</v>
      </c>
      <c r="BK137" s="160">
        <f t="shared" si="9"/>
        <v>0</v>
      </c>
      <c r="BL137" s="13" t="s">
        <v>124</v>
      </c>
      <c r="BM137" s="158" t="s">
        <v>618</v>
      </c>
    </row>
    <row r="138" spans="2:65" s="1" customFormat="1" ht="36" customHeight="1">
      <c r="B138" s="147"/>
      <c r="C138" s="148" t="s">
        <v>151</v>
      </c>
      <c r="D138" s="148" t="s">
        <v>120</v>
      </c>
      <c r="E138" s="149" t="s">
        <v>140</v>
      </c>
      <c r="F138" s="150" t="s">
        <v>141</v>
      </c>
      <c r="G138" s="151" t="s">
        <v>123</v>
      </c>
      <c r="H138" s="152">
        <v>18.27</v>
      </c>
      <c r="I138" s="153"/>
      <c r="J138" s="152">
        <f t="shared" si="0"/>
        <v>0</v>
      </c>
      <c r="K138" s="150" t="s">
        <v>137</v>
      </c>
      <c r="L138" s="28"/>
      <c r="M138" s="154" t="s">
        <v>1</v>
      </c>
      <c r="N138" s="155" t="s">
        <v>36</v>
      </c>
      <c r="O138" s="51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AR138" s="158" t="s">
        <v>124</v>
      </c>
      <c r="AT138" s="158" t="s">
        <v>120</v>
      </c>
      <c r="AU138" s="158" t="s">
        <v>125</v>
      </c>
      <c r="AY138" s="13" t="s">
        <v>118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3" t="s">
        <v>125</v>
      </c>
      <c r="BK138" s="160">
        <f t="shared" si="9"/>
        <v>0</v>
      </c>
      <c r="BL138" s="13" t="s">
        <v>124</v>
      </c>
      <c r="BM138" s="158" t="s">
        <v>619</v>
      </c>
    </row>
    <row r="139" spans="2:65" s="1" customFormat="1" ht="16.5" customHeight="1">
      <c r="B139" s="147"/>
      <c r="C139" s="148" t="s">
        <v>155</v>
      </c>
      <c r="D139" s="148" t="s">
        <v>120</v>
      </c>
      <c r="E139" s="149" t="s">
        <v>144</v>
      </c>
      <c r="F139" s="150" t="s">
        <v>145</v>
      </c>
      <c r="G139" s="151" t="s">
        <v>123</v>
      </c>
      <c r="H139" s="152">
        <v>18.27</v>
      </c>
      <c r="I139" s="153"/>
      <c r="J139" s="152">
        <f t="shared" si="0"/>
        <v>0</v>
      </c>
      <c r="K139" s="150" t="s">
        <v>1</v>
      </c>
      <c r="L139" s="28"/>
      <c r="M139" s="154" t="s">
        <v>1</v>
      </c>
      <c r="N139" s="155" t="s">
        <v>36</v>
      </c>
      <c r="O139" s="51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AR139" s="158" t="s">
        <v>124</v>
      </c>
      <c r="AT139" s="158" t="s">
        <v>120</v>
      </c>
      <c r="AU139" s="158" t="s">
        <v>125</v>
      </c>
      <c r="AY139" s="13" t="s">
        <v>118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3" t="s">
        <v>125</v>
      </c>
      <c r="BK139" s="160">
        <f t="shared" si="9"/>
        <v>0</v>
      </c>
      <c r="BL139" s="13" t="s">
        <v>124</v>
      </c>
      <c r="BM139" s="158" t="s">
        <v>620</v>
      </c>
    </row>
    <row r="140" spans="2:65" s="1" customFormat="1" ht="24" customHeight="1">
      <c r="B140" s="147"/>
      <c r="C140" s="148" t="s">
        <v>160</v>
      </c>
      <c r="D140" s="148" t="s">
        <v>120</v>
      </c>
      <c r="E140" s="149" t="s">
        <v>148</v>
      </c>
      <c r="F140" s="150" t="s">
        <v>149</v>
      </c>
      <c r="G140" s="151" t="s">
        <v>123</v>
      </c>
      <c r="H140" s="152">
        <v>18.27</v>
      </c>
      <c r="I140" s="153"/>
      <c r="J140" s="152">
        <f t="shared" si="0"/>
        <v>0</v>
      </c>
      <c r="K140" s="150" t="s">
        <v>1</v>
      </c>
      <c r="L140" s="28"/>
      <c r="M140" s="154" t="s">
        <v>1</v>
      </c>
      <c r="N140" s="155" t="s">
        <v>36</v>
      </c>
      <c r="O140" s="51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AR140" s="158" t="s">
        <v>124</v>
      </c>
      <c r="AT140" s="158" t="s">
        <v>120</v>
      </c>
      <c r="AU140" s="158" t="s">
        <v>125</v>
      </c>
      <c r="AY140" s="13" t="s">
        <v>118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3" t="s">
        <v>125</v>
      </c>
      <c r="BK140" s="160">
        <f t="shared" si="9"/>
        <v>0</v>
      </c>
      <c r="BL140" s="13" t="s">
        <v>124</v>
      </c>
      <c r="BM140" s="158" t="s">
        <v>621</v>
      </c>
    </row>
    <row r="141" spans="2:65" s="1" customFormat="1" ht="16.5" customHeight="1">
      <c r="B141" s="147"/>
      <c r="C141" s="148" t="s">
        <v>164</v>
      </c>
      <c r="D141" s="148" t="s">
        <v>120</v>
      </c>
      <c r="E141" s="149" t="s">
        <v>152</v>
      </c>
      <c r="F141" s="150" t="s">
        <v>153</v>
      </c>
      <c r="G141" s="151" t="s">
        <v>123</v>
      </c>
      <c r="H141" s="152">
        <v>18.27</v>
      </c>
      <c r="I141" s="153"/>
      <c r="J141" s="152">
        <f t="shared" si="0"/>
        <v>0</v>
      </c>
      <c r="K141" s="150" t="s">
        <v>1</v>
      </c>
      <c r="L141" s="28"/>
      <c r="M141" s="154" t="s">
        <v>1</v>
      </c>
      <c r="N141" s="155" t="s">
        <v>36</v>
      </c>
      <c r="O141" s="51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AR141" s="158" t="s">
        <v>124</v>
      </c>
      <c r="AT141" s="158" t="s">
        <v>120</v>
      </c>
      <c r="AU141" s="158" t="s">
        <v>125</v>
      </c>
      <c r="AY141" s="13" t="s">
        <v>118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3" t="s">
        <v>125</v>
      </c>
      <c r="BK141" s="160">
        <f t="shared" si="9"/>
        <v>0</v>
      </c>
      <c r="BL141" s="13" t="s">
        <v>124</v>
      </c>
      <c r="BM141" s="158" t="s">
        <v>622</v>
      </c>
    </row>
    <row r="142" spans="2:65" s="1" customFormat="1" ht="24" customHeight="1">
      <c r="B142" s="147"/>
      <c r="C142" s="148" t="s">
        <v>168</v>
      </c>
      <c r="D142" s="148" t="s">
        <v>120</v>
      </c>
      <c r="E142" s="149" t="s">
        <v>156</v>
      </c>
      <c r="F142" s="150" t="s">
        <v>157</v>
      </c>
      <c r="G142" s="151" t="s">
        <v>158</v>
      </c>
      <c r="H142" s="152">
        <v>27.405000000000001</v>
      </c>
      <c r="I142" s="153"/>
      <c r="J142" s="152">
        <f t="shared" si="0"/>
        <v>0</v>
      </c>
      <c r="K142" s="150" t="s">
        <v>1</v>
      </c>
      <c r="L142" s="28"/>
      <c r="M142" s="154" t="s">
        <v>1</v>
      </c>
      <c r="N142" s="155" t="s">
        <v>36</v>
      </c>
      <c r="O142" s="51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AR142" s="158" t="s">
        <v>124</v>
      </c>
      <c r="AT142" s="158" t="s">
        <v>120</v>
      </c>
      <c r="AU142" s="158" t="s">
        <v>125</v>
      </c>
      <c r="AY142" s="13" t="s">
        <v>118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3" t="s">
        <v>125</v>
      </c>
      <c r="BK142" s="160">
        <f t="shared" si="9"/>
        <v>0</v>
      </c>
      <c r="BL142" s="13" t="s">
        <v>124</v>
      </c>
      <c r="BM142" s="158" t="s">
        <v>623</v>
      </c>
    </row>
    <row r="143" spans="2:65" s="1" customFormat="1" ht="24" customHeight="1">
      <c r="B143" s="147"/>
      <c r="C143" s="148" t="s">
        <v>172</v>
      </c>
      <c r="D143" s="148" t="s">
        <v>120</v>
      </c>
      <c r="E143" s="149" t="s">
        <v>161</v>
      </c>
      <c r="F143" s="150" t="s">
        <v>162</v>
      </c>
      <c r="G143" s="151" t="s">
        <v>123</v>
      </c>
      <c r="H143" s="152">
        <v>17.765999999999998</v>
      </c>
      <c r="I143" s="153"/>
      <c r="J143" s="152">
        <f t="shared" si="0"/>
        <v>0</v>
      </c>
      <c r="K143" s="150" t="s">
        <v>1</v>
      </c>
      <c r="L143" s="28"/>
      <c r="M143" s="154" t="s">
        <v>1</v>
      </c>
      <c r="N143" s="155" t="s">
        <v>36</v>
      </c>
      <c r="O143" s="51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AR143" s="158" t="s">
        <v>124</v>
      </c>
      <c r="AT143" s="158" t="s">
        <v>120</v>
      </c>
      <c r="AU143" s="158" t="s">
        <v>125</v>
      </c>
      <c r="AY143" s="13" t="s">
        <v>118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3" t="s">
        <v>125</v>
      </c>
      <c r="BK143" s="160">
        <f t="shared" si="9"/>
        <v>0</v>
      </c>
      <c r="BL143" s="13" t="s">
        <v>124</v>
      </c>
      <c r="BM143" s="158" t="s">
        <v>624</v>
      </c>
    </row>
    <row r="144" spans="2:65" s="1" customFormat="1" ht="24" customHeight="1">
      <c r="B144" s="147"/>
      <c r="C144" s="148" t="s">
        <v>178</v>
      </c>
      <c r="D144" s="148" t="s">
        <v>120</v>
      </c>
      <c r="E144" s="149" t="s">
        <v>165</v>
      </c>
      <c r="F144" s="150" t="s">
        <v>166</v>
      </c>
      <c r="G144" s="151" t="s">
        <v>123</v>
      </c>
      <c r="H144" s="152">
        <v>11.025</v>
      </c>
      <c r="I144" s="153"/>
      <c r="J144" s="152">
        <f t="shared" si="0"/>
        <v>0</v>
      </c>
      <c r="K144" s="150" t="s">
        <v>1</v>
      </c>
      <c r="L144" s="28"/>
      <c r="M144" s="154" t="s">
        <v>1</v>
      </c>
      <c r="N144" s="155" t="s">
        <v>36</v>
      </c>
      <c r="O144" s="51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AR144" s="158" t="s">
        <v>124</v>
      </c>
      <c r="AT144" s="158" t="s">
        <v>120</v>
      </c>
      <c r="AU144" s="158" t="s">
        <v>125</v>
      </c>
      <c r="AY144" s="13" t="s">
        <v>118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3" t="s">
        <v>125</v>
      </c>
      <c r="BK144" s="160">
        <f t="shared" si="9"/>
        <v>0</v>
      </c>
      <c r="BL144" s="13" t="s">
        <v>124</v>
      </c>
      <c r="BM144" s="158" t="s">
        <v>625</v>
      </c>
    </row>
    <row r="145" spans="2:65" s="1" customFormat="1" ht="24" customHeight="1">
      <c r="B145" s="147"/>
      <c r="C145" s="148" t="s">
        <v>184</v>
      </c>
      <c r="D145" s="148" t="s">
        <v>120</v>
      </c>
      <c r="E145" s="149" t="s">
        <v>169</v>
      </c>
      <c r="F145" s="150" t="s">
        <v>170</v>
      </c>
      <c r="G145" s="151" t="s">
        <v>123</v>
      </c>
      <c r="H145" s="152">
        <v>11.025</v>
      </c>
      <c r="I145" s="153"/>
      <c r="J145" s="152">
        <f t="shared" si="0"/>
        <v>0</v>
      </c>
      <c r="K145" s="150" t="s">
        <v>1</v>
      </c>
      <c r="L145" s="28"/>
      <c r="M145" s="154" t="s">
        <v>1</v>
      </c>
      <c r="N145" s="155" t="s">
        <v>36</v>
      </c>
      <c r="O145" s="51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AR145" s="158" t="s">
        <v>124</v>
      </c>
      <c r="AT145" s="158" t="s">
        <v>120</v>
      </c>
      <c r="AU145" s="158" t="s">
        <v>125</v>
      </c>
      <c r="AY145" s="13" t="s">
        <v>118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3" t="s">
        <v>125</v>
      </c>
      <c r="BK145" s="160">
        <f t="shared" si="9"/>
        <v>0</v>
      </c>
      <c r="BL145" s="13" t="s">
        <v>124</v>
      </c>
      <c r="BM145" s="158" t="s">
        <v>626</v>
      </c>
    </row>
    <row r="146" spans="2:65" s="1" customFormat="1" ht="16.5" customHeight="1">
      <c r="B146" s="147"/>
      <c r="C146" s="161" t="s">
        <v>188</v>
      </c>
      <c r="D146" s="161" t="s">
        <v>173</v>
      </c>
      <c r="E146" s="162" t="s">
        <v>174</v>
      </c>
      <c r="F146" s="163" t="s">
        <v>175</v>
      </c>
      <c r="G146" s="164" t="s">
        <v>123</v>
      </c>
      <c r="H146" s="165">
        <v>5.1470000000000002</v>
      </c>
      <c r="I146" s="166"/>
      <c r="J146" s="165">
        <f t="shared" si="0"/>
        <v>0</v>
      </c>
      <c r="K146" s="163" t="s">
        <v>1</v>
      </c>
      <c r="L146" s="167"/>
      <c r="M146" s="168" t="s">
        <v>1</v>
      </c>
      <c r="N146" s="169" t="s">
        <v>36</v>
      </c>
      <c r="O146" s="51"/>
      <c r="P146" s="156">
        <f t="shared" si="1"/>
        <v>0</v>
      </c>
      <c r="Q146" s="156">
        <v>1.67</v>
      </c>
      <c r="R146" s="156">
        <f t="shared" si="2"/>
        <v>8.5954899999999999</v>
      </c>
      <c r="S146" s="156">
        <v>0</v>
      </c>
      <c r="T146" s="157">
        <f t="shared" si="3"/>
        <v>0</v>
      </c>
      <c r="AR146" s="158" t="s">
        <v>151</v>
      </c>
      <c r="AT146" s="158" t="s">
        <v>173</v>
      </c>
      <c r="AU146" s="158" t="s">
        <v>125</v>
      </c>
      <c r="AY146" s="13" t="s">
        <v>118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3" t="s">
        <v>125</v>
      </c>
      <c r="BK146" s="160">
        <f t="shared" si="9"/>
        <v>0</v>
      </c>
      <c r="BL146" s="13" t="s">
        <v>124</v>
      </c>
      <c r="BM146" s="158" t="s">
        <v>627</v>
      </c>
    </row>
    <row r="147" spans="2:65" s="11" customFormat="1" ht="22.75" customHeight="1">
      <c r="B147" s="134"/>
      <c r="D147" s="135" t="s">
        <v>69</v>
      </c>
      <c r="E147" s="145" t="s">
        <v>130</v>
      </c>
      <c r="F147" s="145" t="s">
        <v>628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3.9800000000000002E-2</v>
      </c>
      <c r="S147" s="140"/>
      <c r="T147" s="142">
        <f>SUM(T148:T149)</f>
        <v>0</v>
      </c>
      <c r="AR147" s="135" t="s">
        <v>78</v>
      </c>
      <c r="AT147" s="143" t="s">
        <v>69</v>
      </c>
      <c r="AU147" s="143" t="s">
        <v>78</v>
      </c>
      <c r="AY147" s="135" t="s">
        <v>118</v>
      </c>
      <c r="BK147" s="144">
        <f>SUM(BK148:BK149)</f>
        <v>0</v>
      </c>
    </row>
    <row r="148" spans="2:65" s="1" customFormat="1" ht="16.5" customHeight="1">
      <c r="B148" s="147"/>
      <c r="C148" s="148" t="s">
        <v>194</v>
      </c>
      <c r="D148" s="148" t="s">
        <v>120</v>
      </c>
      <c r="E148" s="149" t="s">
        <v>629</v>
      </c>
      <c r="F148" s="150" t="s">
        <v>630</v>
      </c>
      <c r="G148" s="151" t="s">
        <v>217</v>
      </c>
      <c r="H148" s="152">
        <v>1</v>
      </c>
      <c r="I148" s="153"/>
      <c r="J148" s="152">
        <f>ROUND(I148*H148,3)</f>
        <v>0</v>
      </c>
      <c r="K148" s="150" t="s">
        <v>205</v>
      </c>
      <c r="L148" s="28"/>
      <c r="M148" s="154" t="s">
        <v>1</v>
      </c>
      <c r="N148" s="155" t="s">
        <v>36</v>
      </c>
      <c r="O148" s="51"/>
      <c r="P148" s="156">
        <f>O148*H148</f>
        <v>0</v>
      </c>
      <c r="Q148" s="156">
        <v>8.0000000000000004E-4</v>
      </c>
      <c r="R148" s="156">
        <f>Q148*H148</f>
        <v>8.0000000000000004E-4</v>
      </c>
      <c r="S148" s="156">
        <v>0</v>
      </c>
      <c r="T148" s="157">
        <f>S148*H148</f>
        <v>0</v>
      </c>
      <c r="AR148" s="158" t="s">
        <v>124</v>
      </c>
      <c r="AT148" s="158" t="s">
        <v>120</v>
      </c>
      <c r="AU148" s="158" t="s">
        <v>125</v>
      </c>
      <c r="AY148" s="13" t="s">
        <v>118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3" t="s">
        <v>125</v>
      </c>
      <c r="BK148" s="160">
        <f>ROUND(I148*H148,3)</f>
        <v>0</v>
      </c>
      <c r="BL148" s="13" t="s">
        <v>124</v>
      </c>
      <c r="BM148" s="158" t="s">
        <v>631</v>
      </c>
    </row>
    <row r="149" spans="2:65" s="1" customFormat="1" ht="16.5" customHeight="1">
      <c r="B149" s="147"/>
      <c r="C149" s="161" t="s">
        <v>202</v>
      </c>
      <c r="D149" s="161" t="s">
        <v>173</v>
      </c>
      <c r="E149" s="162" t="s">
        <v>632</v>
      </c>
      <c r="F149" s="163" t="s">
        <v>633</v>
      </c>
      <c r="G149" s="164" t="s">
        <v>217</v>
      </c>
      <c r="H149" s="165">
        <v>1</v>
      </c>
      <c r="I149" s="166"/>
      <c r="J149" s="165">
        <f>ROUND(I149*H149,3)</f>
        <v>0</v>
      </c>
      <c r="K149" s="163" t="s">
        <v>205</v>
      </c>
      <c r="L149" s="167"/>
      <c r="M149" s="168" t="s">
        <v>1</v>
      </c>
      <c r="N149" s="169" t="s">
        <v>36</v>
      </c>
      <c r="O149" s="51"/>
      <c r="P149" s="156">
        <f>O149*H149</f>
        <v>0</v>
      </c>
      <c r="Q149" s="156">
        <v>3.9E-2</v>
      </c>
      <c r="R149" s="156">
        <f>Q149*H149</f>
        <v>3.9E-2</v>
      </c>
      <c r="S149" s="156">
        <v>0</v>
      </c>
      <c r="T149" s="157">
        <f>S149*H149</f>
        <v>0</v>
      </c>
      <c r="AR149" s="158" t="s">
        <v>151</v>
      </c>
      <c r="AT149" s="158" t="s">
        <v>173</v>
      </c>
      <c r="AU149" s="158" t="s">
        <v>125</v>
      </c>
      <c r="AY149" s="13" t="s">
        <v>118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3" t="s">
        <v>125</v>
      </c>
      <c r="BK149" s="160">
        <f>ROUND(I149*H149,3)</f>
        <v>0</v>
      </c>
      <c r="BL149" s="13" t="s">
        <v>124</v>
      </c>
      <c r="BM149" s="158" t="s">
        <v>634</v>
      </c>
    </row>
    <row r="150" spans="2:65" s="11" customFormat="1" ht="22.75" customHeight="1">
      <c r="B150" s="134"/>
      <c r="D150" s="135" t="s">
        <v>69</v>
      </c>
      <c r="E150" s="145" t="s">
        <v>151</v>
      </c>
      <c r="F150" s="145" t="s">
        <v>177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SUM(P151:P164)</f>
        <v>0</v>
      </c>
      <c r="Q150" s="140"/>
      <c r="R150" s="141">
        <f>SUM(R151:R164)</f>
        <v>0.22677368000000001</v>
      </c>
      <c r="S150" s="140"/>
      <c r="T150" s="142">
        <f>SUM(T151:T164)</f>
        <v>0</v>
      </c>
      <c r="AR150" s="135" t="s">
        <v>78</v>
      </c>
      <c r="AT150" s="143" t="s">
        <v>69</v>
      </c>
      <c r="AU150" s="143" t="s">
        <v>78</v>
      </c>
      <c r="AY150" s="135" t="s">
        <v>118</v>
      </c>
      <c r="BK150" s="144">
        <f>SUM(BK151:BK164)</f>
        <v>0</v>
      </c>
    </row>
    <row r="151" spans="2:65" s="1" customFormat="1" ht="24" customHeight="1">
      <c r="B151" s="147"/>
      <c r="C151" s="148" t="s">
        <v>211</v>
      </c>
      <c r="D151" s="148" t="s">
        <v>120</v>
      </c>
      <c r="E151" s="149" t="s">
        <v>635</v>
      </c>
      <c r="F151" s="150" t="s">
        <v>636</v>
      </c>
      <c r="G151" s="151" t="s">
        <v>181</v>
      </c>
      <c r="H151" s="152">
        <v>3.5</v>
      </c>
      <c r="I151" s="153"/>
      <c r="J151" s="152">
        <f t="shared" ref="J151:J164" si="10">ROUND(I151*H151,3)</f>
        <v>0</v>
      </c>
      <c r="K151" s="150" t="s">
        <v>205</v>
      </c>
      <c r="L151" s="28"/>
      <c r="M151" s="154" t="s">
        <v>1</v>
      </c>
      <c r="N151" s="155" t="s">
        <v>36</v>
      </c>
      <c r="O151" s="51"/>
      <c r="P151" s="156">
        <f t="shared" ref="P151:P164" si="11">O151*H151</f>
        <v>0</v>
      </c>
      <c r="Q151" s="156">
        <v>0</v>
      </c>
      <c r="R151" s="156">
        <f t="shared" ref="R151:R164" si="12">Q151*H151</f>
        <v>0</v>
      </c>
      <c r="S151" s="156">
        <v>0</v>
      </c>
      <c r="T151" s="157">
        <f t="shared" ref="T151:T164" si="13">S151*H151</f>
        <v>0</v>
      </c>
      <c r="AR151" s="158" t="s">
        <v>124</v>
      </c>
      <c r="AT151" s="158" t="s">
        <v>120</v>
      </c>
      <c r="AU151" s="158" t="s">
        <v>125</v>
      </c>
      <c r="AY151" s="13" t="s">
        <v>118</v>
      </c>
      <c r="BE151" s="159">
        <f t="shared" ref="BE151:BE164" si="14">IF(N151="základná",J151,0)</f>
        <v>0</v>
      </c>
      <c r="BF151" s="159">
        <f t="shared" ref="BF151:BF164" si="15">IF(N151="znížená",J151,0)</f>
        <v>0</v>
      </c>
      <c r="BG151" s="159">
        <f t="shared" ref="BG151:BG164" si="16">IF(N151="zákl. prenesená",J151,0)</f>
        <v>0</v>
      </c>
      <c r="BH151" s="159">
        <f t="shared" ref="BH151:BH164" si="17">IF(N151="zníž. prenesená",J151,0)</f>
        <v>0</v>
      </c>
      <c r="BI151" s="159">
        <f t="shared" ref="BI151:BI164" si="18">IF(N151="nulová",J151,0)</f>
        <v>0</v>
      </c>
      <c r="BJ151" s="13" t="s">
        <v>125</v>
      </c>
      <c r="BK151" s="160">
        <f t="shared" ref="BK151:BK164" si="19">ROUND(I151*H151,3)</f>
        <v>0</v>
      </c>
      <c r="BL151" s="13" t="s">
        <v>124</v>
      </c>
      <c r="BM151" s="158" t="s">
        <v>637</v>
      </c>
    </row>
    <row r="152" spans="2:65" s="1" customFormat="1" ht="24" customHeight="1">
      <c r="B152" s="147"/>
      <c r="C152" s="161" t="s">
        <v>7</v>
      </c>
      <c r="D152" s="161" t="s">
        <v>173</v>
      </c>
      <c r="E152" s="162" t="s">
        <v>638</v>
      </c>
      <c r="F152" s="163" t="s">
        <v>639</v>
      </c>
      <c r="G152" s="164" t="s">
        <v>181</v>
      </c>
      <c r="H152" s="165">
        <v>3.5</v>
      </c>
      <c r="I152" s="166"/>
      <c r="J152" s="165">
        <f t="shared" si="10"/>
        <v>0</v>
      </c>
      <c r="K152" s="163" t="s">
        <v>205</v>
      </c>
      <c r="L152" s="167"/>
      <c r="M152" s="168" t="s">
        <v>1</v>
      </c>
      <c r="N152" s="169" t="s">
        <v>36</v>
      </c>
      <c r="O152" s="51"/>
      <c r="P152" s="156">
        <f t="shared" si="11"/>
        <v>0</v>
      </c>
      <c r="Q152" s="156">
        <v>4.4999999999999999E-4</v>
      </c>
      <c r="R152" s="156">
        <f t="shared" si="12"/>
        <v>1.575E-3</v>
      </c>
      <c r="S152" s="156">
        <v>0</v>
      </c>
      <c r="T152" s="157">
        <f t="shared" si="13"/>
        <v>0</v>
      </c>
      <c r="AR152" s="158" t="s">
        <v>151</v>
      </c>
      <c r="AT152" s="158" t="s">
        <v>173</v>
      </c>
      <c r="AU152" s="158" t="s">
        <v>125</v>
      </c>
      <c r="AY152" s="13" t="s">
        <v>118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3" t="s">
        <v>125</v>
      </c>
      <c r="BK152" s="160">
        <f t="shared" si="19"/>
        <v>0</v>
      </c>
      <c r="BL152" s="13" t="s">
        <v>124</v>
      </c>
      <c r="BM152" s="158" t="s">
        <v>640</v>
      </c>
    </row>
    <row r="153" spans="2:65" s="1" customFormat="1" ht="24" customHeight="1">
      <c r="B153" s="147"/>
      <c r="C153" s="148" t="s">
        <v>219</v>
      </c>
      <c r="D153" s="148" t="s">
        <v>120</v>
      </c>
      <c r="E153" s="149" t="s">
        <v>641</v>
      </c>
      <c r="F153" s="150" t="s">
        <v>642</v>
      </c>
      <c r="G153" s="151" t="s">
        <v>181</v>
      </c>
      <c r="H153" s="152">
        <v>51.134999999999998</v>
      </c>
      <c r="I153" s="153"/>
      <c r="J153" s="152">
        <f t="shared" si="10"/>
        <v>0</v>
      </c>
      <c r="K153" s="150" t="s">
        <v>137</v>
      </c>
      <c r="L153" s="28"/>
      <c r="M153" s="154" t="s">
        <v>1</v>
      </c>
      <c r="N153" s="155" t="s">
        <v>36</v>
      </c>
      <c r="O153" s="51"/>
      <c r="P153" s="156">
        <f t="shared" si="11"/>
        <v>0</v>
      </c>
      <c r="Q153" s="156">
        <v>7.9999999999999996E-6</v>
      </c>
      <c r="R153" s="156">
        <f t="shared" si="12"/>
        <v>4.0907999999999998E-4</v>
      </c>
      <c r="S153" s="156">
        <v>0</v>
      </c>
      <c r="T153" s="157">
        <f t="shared" si="13"/>
        <v>0</v>
      </c>
      <c r="AR153" s="158" t="s">
        <v>124</v>
      </c>
      <c r="AT153" s="158" t="s">
        <v>120</v>
      </c>
      <c r="AU153" s="158" t="s">
        <v>125</v>
      </c>
      <c r="AY153" s="13" t="s">
        <v>118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3" t="s">
        <v>125</v>
      </c>
      <c r="BK153" s="160">
        <f t="shared" si="19"/>
        <v>0</v>
      </c>
      <c r="BL153" s="13" t="s">
        <v>124</v>
      </c>
      <c r="BM153" s="158" t="s">
        <v>643</v>
      </c>
    </row>
    <row r="154" spans="2:65" s="1" customFormat="1" ht="16.5" customHeight="1">
      <c r="B154" s="147"/>
      <c r="C154" s="161" t="s">
        <v>224</v>
      </c>
      <c r="D154" s="161" t="s">
        <v>173</v>
      </c>
      <c r="E154" s="162" t="s">
        <v>644</v>
      </c>
      <c r="F154" s="163" t="s">
        <v>645</v>
      </c>
      <c r="G154" s="164" t="s">
        <v>181</v>
      </c>
      <c r="H154" s="165">
        <v>51.134999999999998</v>
      </c>
      <c r="I154" s="166"/>
      <c r="J154" s="165">
        <f t="shared" si="10"/>
        <v>0</v>
      </c>
      <c r="K154" s="163" t="s">
        <v>1</v>
      </c>
      <c r="L154" s="167"/>
      <c r="M154" s="168" t="s">
        <v>1</v>
      </c>
      <c r="N154" s="169" t="s">
        <v>36</v>
      </c>
      <c r="O154" s="51"/>
      <c r="P154" s="156">
        <f t="shared" si="11"/>
        <v>0</v>
      </c>
      <c r="Q154" s="156">
        <v>4.1999999999999997E-3</v>
      </c>
      <c r="R154" s="156">
        <f t="shared" si="12"/>
        <v>0.21476699999999999</v>
      </c>
      <c r="S154" s="156">
        <v>0</v>
      </c>
      <c r="T154" s="157">
        <f t="shared" si="13"/>
        <v>0</v>
      </c>
      <c r="AR154" s="158" t="s">
        <v>151</v>
      </c>
      <c r="AT154" s="158" t="s">
        <v>173</v>
      </c>
      <c r="AU154" s="158" t="s">
        <v>125</v>
      </c>
      <c r="AY154" s="13" t="s">
        <v>118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3" t="s">
        <v>125</v>
      </c>
      <c r="BK154" s="160">
        <f t="shared" si="19"/>
        <v>0</v>
      </c>
      <c r="BL154" s="13" t="s">
        <v>124</v>
      </c>
      <c r="BM154" s="158" t="s">
        <v>646</v>
      </c>
    </row>
    <row r="155" spans="2:65" s="1" customFormat="1" ht="16.5" customHeight="1">
      <c r="B155" s="147"/>
      <c r="C155" s="148" t="s">
        <v>228</v>
      </c>
      <c r="D155" s="148" t="s">
        <v>120</v>
      </c>
      <c r="E155" s="149" t="s">
        <v>647</v>
      </c>
      <c r="F155" s="150" t="s">
        <v>648</v>
      </c>
      <c r="G155" s="151" t="s">
        <v>217</v>
      </c>
      <c r="H155" s="152">
        <v>7</v>
      </c>
      <c r="I155" s="153"/>
      <c r="J155" s="152">
        <f t="shared" si="10"/>
        <v>0</v>
      </c>
      <c r="K155" s="150" t="s">
        <v>137</v>
      </c>
      <c r="L155" s="28"/>
      <c r="M155" s="154" t="s">
        <v>1</v>
      </c>
      <c r="N155" s="155" t="s">
        <v>36</v>
      </c>
      <c r="O155" s="51"/>
      <c r="P155" s="156">
        <f t="shared" si="11"/>
        <v>0</v>
      </c>
      <c r="Q155" s="156">
        <v>4.3999999999999999E-5</v>
      </c>
      <c r="R155" s="156">
        <f t="shared" si="12"/>
        <v>3.0800000000000001E-4</v>
      </c>
      <c r="S155" s="156">
        <v>0</v>
      </c>
      <c r="T155" s="157">
        <f t="shared" si="13"/>
        <v>0</v>
      </c>
      <c r="AR155" s="158" t="s">
        <v>124</v>
      </c>
      <c r="AT155" s="158" t="s">
        <v>120</v>
      </c>
      <c r="AU155" s="158" t="s">
        <v>125</v>
      </c>
      <c r="AY155" s="13" t="s">
        <v>118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3" t="s">
        <v>125</v>
      </c>
      <c r="BK155" s="160">
        <f t="shared" si="19"/>
        <v>0</v>
      </c>
      <c r="BL155" s="13" t="s">
        <v>124</v>
      </c>
      <c r="BM155" s="158" t="s">
        <v>649</v>
      </c>
    </row>
    <row r="156" spans="2:65" s="1" customFormat="1" ht="16.5" customHeight="1">
      <c r="B156" s="147"/>
      <c r="C156" s="161" t="s">
        <v>232</v>
      </c>
      <c r="D156" s="161" t="s">
        <v>173</v>
      </c>
      <c r="E156" s="162" t="s">
        <v>650</v>
      </c>
      <c r="F156" s="163" t="s">
        <v>651</v>
      </c>
      <c r="G156" s="164" t="s">
        <v>217</v>
      </c>
      <c r="H156" s="165">
        <v>7</v>
      </c>
      <c r="I156" s="166"/>
      <c r="J156" s="165">
        <f t="shared" si="10"/>
        <v>0</v>
      </c>
      <c r="K156" s="163" t="s">
        <v>137</v>
      </c>
      <c r="L156" s="167"/>
      <c r="M156" s="168" t="s">
        <v>1</v>
      </c>
      <c r="N156" s="169" t="s">
        <v>36</v>
      </c>
      <c r="O156" s="51"/>
      <c r="P156" s="156">
        <f t="shared" si="11"/>
        <v>0</v>
      </c>
      <c r="Q156" s="156">
        <v>4.0000000000000002E-4</v>
      </c>
      <c r="R156" s="156">
        <f t="shared" si="12"/>
        <v>2.8E-3</v>
      </c>
      <c r="S156" s="156">
        <v>0</v>
      </c>
      <c r="T156" s="157">
        <f t="shared" si="13"/>
        <v>0</v>
      </c>
      <c r="AR156" s="158" t="s">
        <v>151</v>
      </c>
      <c r="AT156" s="158" t="s">
        <v>173</v>
      </c>
      <c r="AU156" s="158" t="s">
        <v>125</v>
      </c>
      <c r="AY156" s="13" t="s">
        <v>118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3" t="s">
        <v>125</v>
      </c>
      <c r="BK156" s="160">
        <f t="shared" si="19"/>
        <v>0</v>
      </c>
      <c r="BL156" s="13" t="s">
        <v>124</v>
      </c>
      <c r="BM156" s="158" t="s">
        <v>652</v>
      </c>
    </row>
    <row r="157" spans="2:65" s="1" customFormat="1" ht="16.5" customHeight="1">
      <c r="B157" s="147"/>
      <c r="C157" s="148" t="s">
        <v>236</v>
      </c>
      <c r="D157" s="148" t="s">
        <v>120</v>
      </c>
      <c r="E157" s="149" t="s">
        <v>653</v>
      </c>
      <c r="F157" s="150" t="s">
        <v>654</v>
      </c>
      <c r="G157" s="151" t="s">
        <v>217</v>
      </c>
      <c r="H157" s="152">
        <v>1</v>
      </c>
      <c r="I157" s="153"/>
      <c r="J157" s="152">
        <f t="shared" si="10"/>
        <v>0</v>
      </c>
      <c r="K157" s="150" t="s">
        <v>137</v>
      </c>
      <c r="L157" s="28"/>
      <c r="M157" s="154" t="s">
        <v>1</v>
      </c>
      <c r="N157" s="155" t="s">
        <v>36</v>
      </c>
      <c r="O157" s="51"/>
      <c r="P157" s="156">
        <f t="shared" si="11"/>
        <v>0</v>
      </c>
      <c r="Q157" s="156">
        <v>4.3999999999999999E-5</v>
      </c>
      <c r="R157" s="156">
        <f t="shared" si="12"/>
        <v>4.3999999999999999E-5</v>
      </c>
      <c r="S157" s="156">
        <v>0</v>
      </c>
      <c r="T157" s="157">
        <f t="shared" si="13"/>
        <v>0</v>
      </c>
      <c r="AR157" s="158" t="s">
        <v>124</v>
      </c>
      <c r="AT157" s="158" t="s">
        <v>120</v>
      </c>
      <c r="AU157" s="158" t="s">
        <v>125</v>
      </c>
      <c r="AY157" s="13" t="s">
        <v>118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3" t="s">
        <v>125</v>
      </c>
      <c r="BK157" s="160">
        <f t="shared" si="19"/>
        <v>0</v>
      </c>
      <c r="BL157" s="13" t="s">
        <v>124</v>
      </c>
      <c r="BM157" s="158" t="s">
        <v>655</v>
      </c>
    </row>
    <row r="158" spans="2:65" s="1" customFormat="1" ht="24" customHeight="1">
      <c r="B158" s="147"/>
      <c r="C158" s="161" t="s">
        <v>240</v>
      </c>
      <c r="D158" s="161" t="s">
        <v>173</v>
      </c>
      <c r="E158" s="162" t="s">
        <v>656</v>
      </c>
      <c r="F158" s="163" t="s">
        <v>657</v>
      </c>
      <c r="G158" s="164" t="s">
        <v>217</v>
      </c>
      <c r="H158" s="165">
        <v>1</v>
      </c>
      <c r="I158" s="166"/>
      <c r="J158" s="165">
        <f t="shared" si="10"/>
        <v>0</v>
      </c>
      <c r="K158" s="163" t="s">
        <v>137</v>
      </c>
      <c r="L158" s="167"/>
      <c r="M158" s="168" t="s">
        <v>1</v>
      </c>
      <c r="N158" s="169" t="s">
        <v>36</v>
      </c>
      <c r="O158" s="51"/>
      <c r="P158" s="156">
        <f t="shared" si="11"/>
        <v>0</v>
      </c>
      <c r="Q158" s="156">
        <v>8.9999999999999998E-4</v>
      </c>
      <c r="R158" s="156">
        <f t="shared" si="12"/>
        <v>8.9999999999999998E-4</v>
      </c>
      <c r="S158" s="156">
        <v>0</v>
      </c>
      <c r="T158" s="157">
        <f t="shared" si="13"/>
        <v>0</v>
      </c>
      <c r="AR158" s="158" t="s">
        <v>151</v>
      </c>
      <c r="AT158" s="158" t="s">
        <v>173</v>
      </c>
      <c r="AU158" s="158" t="s">
        <v>125</v>
      </c>
      <c r="AY158" s="13" t="s">
        <v>118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3" t="s">
        <v>125</v>
      </c>
      <c r="BK158" s="160">
        <f t="shared" si="19"/>
        <v>0</v>
      </c>
      <c r="BL158" s="13" t="s">
        <v>124</v>
      </c>
      <c r="BM158" s="158" t="s">
        <v>658</v>
      </c>
    </row>
    <row r="159" spans="2:65" s="1" customFormat="1" ht="16.5" customHeight="1">
      <c r="B159" s="147"/>
      <c r="C159" s="148" t="s">
        <v>248</v>
      </c>
      <c r="D159" s="148" t="s">
        <v>120</v>
      </c>
      <c r="E159" s="149" t="s">
        <v>659</v>
      </c>
      <c r="F159" s="150" t="s">
        <v>660</v>
      </c>
      <c r="G159" s="151" t="s">
        <v>217</v>
      </c>
      <c r="H159" s="152">
        <v>4</v>
      </c>
      <c r="I159" s="153"/>
      <c r="J159" s="152">
        <f t="shared" si="10"/>
        <v>0</v>
      </c>
      <c r="K159" s="150" t="s">
        <v>137</v>
      </c>
      <c r="L159" s="28"/>
      <c r="M159" s="154" t="s">
        <v>1</v>
      </c>
      <c r="N159" s="155" t="s">
        <v>36</v>
      </c>
      <c r="O159" s="51"/>
      <c r="P159" s="156">
        <f t="shared" si="11"/>
        <v>0</v>
      </c>
      <c r="Q159" s="156">
        <v>4.3999999999999999E-5</v>
      </c>
      <c r="R159" s="156">
        <f t="shared" si="12"/>
        <v>1.76E-4</v>
      </c>
      <c r="S159" s="156">
        <v>0</v>
      </c>
      <c r="T159" s="157">
        <f t="shared" si="13"/>
        <v>0</v>
      </c>
      <c r="AR159" s="158" t="s">
        <v>124</v>
      </c>
      <c r="AT159" s="158" t="s">
        <v>120</v>
      </c>
      <c r="AU159" s="158" t="s">
        <v>125</v>
      </c>
      <c r="AY159" s="13" t="s">
        <v>118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3" t="s">
        <v>125</v>
      </c>
      <c r="BK159" s="160">
        <f t="shared" si="19"/>
        <v>0</v>
      </c>
      <c r="BL159" s="13" t="s">
        <v>124</v>
      </c>
      <c r="BM159" s="158" t="s">
        <v>661</v>
      </c>
    </row>
    <row r="160" spans="2:65" s="1" customFormat="1" ht="24" customHeight="1">
      <c r="B160" s="147"/>
      <c r="C160" s="161" t="s">
        <v>255</v>
      </c>
      <c r="D160" s="161" t="s">
        <v>173</v>
      </c>
      <c r="E160" s="162" t="s">
        <v>662</v>
      </c>
      <c r="F160" s="163" t="s">
        <v>663</v>
      </c>
      <c r="G160" s="164" t="s">
        <v>217</v>
      </c>
      <c r="H160" s="165">
        <v>4</v>
      </c>
      <c r="I160" s="166"/>
      <c r="J160" s="165">
        <f t="shared" si="10"/>
        <v>0</v>
      </c>
      <c r="K160" s="163" t="s">
        <v>137</v>
      </c>
      <c r="L160" s="167"/>
      <c r="M160" s="168" t="s">
        <v>1</v>
      </c>
      <c r="N160" s="169" t="s">
        <v>36</v>
      </c>
      <c r="O160" s="51"/>
      <c r="P160" s="156">
        <f t="shared" si="11"/>
        <v>0</v>
      </c>
      <c r="Q160" s="156">
        <v>2.7999999999999998E-4</v>
      </c>
      <c r="R160" s="156">
        <f t="shared" si="12"/>
        <v>1.1199999999999999E-3</v>
      </c>
      <c r="S160" s="156">
        <v>0</v>
      </c>
      <c r="T160" s="157">
        <f t="shared" si="13"/>
        <v>0</v>
      </c>
      <c r="AR160" s="158" t="s">
        <v>151</v>
      </c>
      <c r="AT160" s="158" t="s">
        <v>173</v>
      </c>
      <c r="AU160" s="158" t="s">
        <v>125</v>
      </c>
      <c r="AY160" s="13" t="s">
        <v>118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3" t="s">
        <v>125</v>
      </c>
      <c r="BK160" s="160">
        <f t="shared" si="19"/>
        <v>0</v>
      </c>
      <c r="BL160" s="13" t="s">
        <v>124</v>
      </c>
      <c r="BM160" s="158" t="s">
        <v>664</v>
      </c>
    </row>
    <row r="161" spans="2:65" s="1" customFormat="1" ht="24" customHeight="1">
      <c r="B161" s="147"/>
      <c r="C161" s="148" t="s">
        <v>259</v>
      </c>
      <c r="D161" s="148" t="s">
        <v>120</v>
      </c>
      <c r="E161" s="149" t="s">
        <v>665</v>
      </c>
      <c r="F161" s="150" t="s">
        <v>666</v>
      </c>
      <c r="G161" s="151" t="s">
        <v>181</v>
      </c>
      <c r="H161" s="152">
        <v>3.6749999999999998</v>
      </c>
      <c r="I161" s="153"/>
      <c r="J161" s="152">
        <f t="shared" si="10"/>
        <v>0</v>
      </c>
      <c r="K161" s="150" t="s">
        <v>1</v>
      </c>
      <c r="L161" s="28"/>
      <c r="M161" s="154" t="s">
        <v>1</v>
      </c>
      <c r="N161" s="155" t="s">
        <v>36</v>
      </c>
      <c r="O161" s="51"/>
      <c r="P161" s="156">
        <f t="shared" si="11"/>
        <v>0</v>
      </c>
      <c r="Q161" s="156">
        <v>0</v>
      </c>
      <c r="R161" s="156">
        <f t="shared" si="12"/>
        <v>0</v>
      </c>
      <c r="S161" s="156">
        <v>0</v>
      </c>
      <c r="T161" s="157">
        <f t="shared" si="13"/>
        <v>0</v>
      </c>
      <c r="AR161" s="158" t="s">
        <v>124</v>
      </c>
      <c r="AT161" s="158" t="s">
        <v>120</v>
      </c>
      <c r="AU161" s="158" t="s">
        <v>125</v>
      </c>
      <c r="AY161" s="13" t="s">
        <v>118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3" t="s">
        <v>125</v>
      </c>
      <c r="BK161" s="160">
        <f t="shared" si="19"/>
        <v>0</v>
      </c>
      <c r="BL161" s="13" t="s">
        <v>124</v>
      </c>
      <c r="BM161" s="158" t="s">
        <v>667</v>
      </c>
    </row>
    <row r="162" spans="2:65" s="1" customFormat="1" ht="24" customHeight="1">
      <c r="B162" s="147"/>
      <c r="C162" s="148" t="s">
        <v>266</v>
      </c>
      <c r="D162" s="148" t="s">
        <v>120</v>
      </c>
      <c r="E162" s="149" t="s">
        <v>668</v>
      </c>
      <c r="F162" s="150" t="s">
        <v>669</v>
      </c>
      <c r="G162" s="151" t="s">
        <v>181</v>
      </c>
      <c r="H162" s="152">
        <v>3.6749999999999998</v>
      </c>
      <c r="I162" s="153"/>
      <c r="J162" s="152">
        <f t="shared" si="10"/>
        <v>0</v>
      </c>
      <c r="K162" s="150" t="s">
        <v>1</v>
      </c>
      <c r="L162" s="28"/>
      <c r="M162" s="154" t="s">
        <v>1</v>
      </c>
      <c r="N162" s="155" t="s">
        <v>36</v>
      </c>
      <c r="O162" s="51"/>
      <c r="P162" s="156">
        <f t="shared" si="11"/>
        <v>0</v>
      </c>
      <c r="Q162" s="156">
        <v>0</v>
      </c>
      <c r="R162" s="156">
        <f t="shared" si="12"/>
        <v>0</v>
      </c>
      <c r="S162" s="156">
        <v>0</v>
      </c>
      <c r="T162" s="157">
        <f t="shared" si="13"/>
        <v>0</v>
      </c>
      <c r="AR162" s="158" t="s">
        <v>124</v>
      </c>
      <c r="AT162" s="158" t="s">
        <v>120</v>
      </c>
      <c r="AU162" s="158" t="s">
        <v>125</v>
      </c>
      <c r="AY162" s="13" t="s">
        <v>118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3" t="s">
        <v>125</v>
      </c>
      <c r="BK162" s="160">
        <f t="shared" si="19"/>
        <v>0</v>
      </c>
      <c r="BL162" s="13" t="s">
        <v>124</v>
      </c>
      <c r="BM162" s="158" t="s">
        <v>670</v>
      </c>
    </row>
    <row r="163" spans="2:65" s="1" customFormat="1" ht="16.5" customHeight="1">
      <c r="B163" s="147"/>
      <c r="C163" s="148" t="s">
        <v>207</v>
      </c>
      <c r="D163" s="148" t="s">
        <v>120</v>
      </c>
      <c r="E163" s="149" t="s">
        <v>671</v>
      </c>
      <c r="F163" s="150" t="s">
        <v>672</v>
      </c>
      <c r="G163" s="151" t="s">
        <v>181</v>
      </c>
      <c r="H163" s="152">
        <v>51.134999999999998</v>
      </c>
      <c r="I163" s="153"/>
      <c r="J163" s="152">
        <f t="shared" si="10"/>
        <v>0</v>
      </c>
      <c r="K163" s="150" t="s">
        <v>1</v>
      </c>
      <c r="L163" s="28"/>
      <c r="M163" s="154" t="s">
        <v>1</v>
      </c>
      <c r="N163" s="155" t="s">
        <v>36</v>
      </c>
      <c r="O163" s="51"/>
      <c r="P163" s="156">
        <f t="shared" si="11"/>
        <v>0</v>
      </c>
      <c r="Q163" s="156">
        <v>0</v>
      </c>
      <c r="R163" s="156">
        <f t="shared" si="12"/>
        <v>0</v>
      </c>
      <c r="S163" s="156">
        <v>0</v>
      </c>
      <c r="T163" s="157">
        <f t="shared" si="13"/>
        <v>0</v>
      </c>
      <c r="AR163" s="158" t="s">
        <v>124</v>
      </c>
      <c r="AT163" s="158" t="s">
        <v>120</v>
      </c>
      <c r="AU163" s="158" t="s">
        <v>125</v>
      </c>
      <c r="AY163" s="13" t="s">
        <v>118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3" t="s">
        <v>125</v>
      </c>
      <c r="BK163" s="160">
        <f t="shared" si="19"/>
        <v>0</v>
      </c>
      <c r="BL163" s="13" t="s">
        <v>124</v>
      </c>
      <c r="BM163" s="158" t="s">
        <v>673</v>
      </c>
    </row>
    <row r="164" spans="2:65" s="1" customFormat="1" ht="16.5" customHeight="1">
      <c r="B164" s="147"/>
      <c r="C164" s="148" t="s">
        <v>222</v>
      </c>
      <c r="D164" s="148" t="s">
        <v>120</v>
      </c>
      <c r="E164" s="149" t="s">
        <v>189</v>
      </c>
      <c r="F164" s="150" t="s">
        <v>190</v>
      </c>
      <c r="G164" s="151" t="s">
        <v>181</v>
      </c>
      <c r="H164" s="152">
        <v>52.5</v>
      </c>
      <c r="I164" s="153"/>
      <c r="J164" s="152">
        <f t="shared" si="10"/>
        <v>0</v>
      </c>
      <c r="K164" s="150" t="s">
        <v>1</v>
      </c>
      <c r="L164" s="28"/>
      <c r="M164" s="154" t="s">
        <v>1</v>
      </c>
      <c r="N164" s="155" t="s">
        <v>36</v>
      </c>
      <c r="O164" s="51"/>
      <c r="P164" s="156">
        <f t="shared" si="11"/>
        <v>0</v>
      </c>
      <c r="Q164" s="156">
        <v>8.9040000000000001E-5</v>
      </c>
      <c r="R164" s="156">
        <f t="shared" si="12"/>
        <v>4.6746000000000001E-3</v>
      </c>
      <c r="S164" s="156">
        <v>0</v>
      </c>
      <c r="T164" s="157">
        <f t="shared" si="13"/>
        <v>0</v>
      </c>
      <c r="AR164" s="158" t="s">
        <v>124</v>
      </c>
      <c r="AT164" s="158" t="s">
        <v>120</v>
      </c>
      <c r="AU164" s="158" t="s">
        <v>125</v>
      </c>
      <c r="AY164" s="13" t="s">
        <v>118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3" t="s">
        <v>125</v>
      </c>
      <c r="BK164" s="160">
        <f t="shared" si="19"/>
        <v>0</v>
      </c>
      <c r="BL164" s="13" t="s">
        <v>124</v>
      </c>
      <c r="BM164" s="158" t="s">
        <v>674</v>
      </c>
    </row>
    <row r="165" spans="2:65" s="11" customFormat="1" ht="22.75" customHeight="1">
      <c r="B165" s="134"/>
      <c r="D165" s="135" t="s">
        <v>69</v>
      </c>
      <c r="E165" s="145" t="s">
        <v>192</v>
      </c>
      <c r="F165" s="145" t="s">
        <v>193</v>
      </c>
      <c r="I165" s="137"/>
      <c r="J165" s="146">
        <f>BK165</f>
        <v>0</v>
      </c>
      <c r="L165" s="134"/>
      <c r="M165" s="139"/>
      <c r="N165" s="140"/>
      <c r="O165" s="140"/>
      <c r="P165" s="141">
        <f>P166</f>
        <v>0</v>
      </c>
      <c r="Q165" s="140"/>
      <c r="R165" s="141">
        <f>R166</f>
        <v>0</v>
      </c>
      <c r="S165" s="140"/>
      <c r="T165" s="142">
        <f>T166</f>
        <v>0</v>
      </c>
      <c r="AR165" s="135" t="s">
        <v>78</v>
      </c>
      <c r="AT165" s="143" t="s">
        <v>69</v>
      </c>
      <c r="AU165" s="143" t="s">
        <v>78</v>
      </c>
      <c r="AY165" s="135" t="s">
        <v>118</v>
      </c>
      <c r="BK165" s="144">
        <f>BK166</f>
        <v>0</v>
      </c>
    </row>
    <row r="166" spans="2:65" s="1" customFormat="1" ht="24" customHeight="1">
      <c r="B166" s="147"/>
      <c r="C166" s="148" t="s">
        <v>387</v>
      </c>
      <c r="D166" s="148" t="s">
        <v>120</v>
      </c>
      <c r="E166" s="149" t="s">
        <v>195</v>
      </c>
      <c r="F166" s="150" t="s">
        <v>196</v>
      </c>
      <c r="G166" s="151" t="s">
        <v>158</v>
      </c>
      <c r="H166" s="152">
        <v>0.25</v>
      </c>
      <c r="I166" s="153"/>
      <c r="J166" s="152">
        <f>ROUND(I166*H166,3)</f>
        <v>0</v>
      </c>
      <c r="K166" s="150" t="s">
        <v>1</v>
      </c>
      <c r="L166" s="28"/>
      <c r="M166" s="154" t="s">
        <v>1</v>
      </c>
      <c r="N166" s="155" t="s">
        <v>36</v>
      </c>
      <c r="O166" s="51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AR166" s="158" t="s">
        <v>124</v>
      </c>
      <c r="AT166" s="158" t="s">
        <v>120</v>
      </c>
      <c r="AU166" s="158" t="s">
        <v>125</v>
      </c>
      <c r="AY166" s="13" t="s">
        <v>118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3" t="s">
        <v>125</v>
      </c>
      <c r="BK166" s="160">
        <f>ROUND(I166*H166,3)</f>
        <v>0</v>
      </c>
      <c r="BL166" s="13" t="s">
        <v>124</v>
      </c>
      <c r="BM166" s="158" t="s">
        <v>675</v>
      </c>
    </row>
    <row r="167" spans="2:65" s="11" customFormat="1" ht="26" customHeight="1">
      <c r="B167" s="134"/>
      <c r="D167" s="135" t="s">
        <v>69</v>
      </c>
      <c r="E167" s="136" t="s">
        <v>198</v>
      </c>
      <c r="F167" s="136" t="s">
        <v>199</v>
      </c>
      <c r="I167" s="137"/>
      <c r="J167" s="138">
        <f>BK167</f>
        <v>0</v>
      </c>
      <c r="L167" s="134"/>
      <c r="M167" s="139"/>
      <c r="N167" s="140"/>
      <c r="O167" s="140"/>
      <c r="P167" s="141">
        <f>P168+P182+P195+P217</f>
        <v>0</v>
      </c>
      <c r="Q167" s="140"/>
      <c r="R167" s="141">
        <f>R168+R182+R195+R217</f>
        <v>0.68597387665182641</v>
      </c>
      <c r="S167" s="140"/>
      <c r="T167" s="142">
        <f>T168+T182+T195+T217</f>
        <v>0</v>
      </c>
      <c r="AR167" s="135" t="s">
        <v>125</v>
      </c>
      <c r="AT167" s="143" t="s">
        <v>69</v>
      </c>
      <c r="AU167" s="143" t="s">
        <v>70</v>
      </c>
      <c r="AY167" s="135" t="s">
        <v>118</v>
      </c>
      <c r="BK167" s="144">
        <f>BK168+BK182+BK195+BK217</f>
        <v>0</v>
      </c>
    </row>
    <row r="168" spans="2:65" s="11" customFormat="1" ht="22.75" customHeight="1">
      <c r="B168" s="134"/>
      <c r="D168" s="135" t="s">
        <v>69</v>
      </c>
      <c r="E168" s="145" t="s">
        <v>298</v>
      </c>
      <c r="F168" s="145" t="s">
        <v>299</v>
      </c>
      <c r="I168" s="137"/>
      <c r="J168" s="146">
        <f>BK168</f>
        <v>0</v>
      </c>
      <c r="L168" s="134"/>
      <c r="M168" s="139"/>
      <c r="N168" s="140"/>
      <c r="O168" s="140"/>
      <c r="P168" s="141">
        <f>SUM(P169:P181)</f>
        <v>0</v>
      </c>
      <c r="Q168" s="140"/>
      <c r="R168" s="141">
        <f>SUM(R169:R181)</f>
        <v>1.5504919000000001E-2</v>
      </c>
      <c r="S168" s="140"/>
      <c r="T168" s="142">
        <f>SUM(T169:T181)</f>
        <v>0</v>
      </c>
      <c r="AR168" s="135" t="s">
        <v>125</v>
      </c>
      <c r="AT168" s="143" t="s">
        <v>69</v>
      </c>
      <c r="AU168" s="143" t="s">
        <v>78</v>
      </c>
      <c r="AY168" s="135" t="s">
        <v>118</v>
      </c>
      <c r="BK168" s="144">
        <f>SUM(BK169:BK181)</f>
        <v>0</v>
      </c>
    </row>
    <row r="169" spans="2:65" s="1" customFormat="1" ht="24" customHeight="1">
      <c r="B169" s="147"/>
      <c r="C169" s="148" t="s">
        <v>391</v>
      </c>
      <c r="D169" s="148" t="s">
        <v>120</v>
      </c>
      <c r="E169" s="149" t="s">
        <v>676</v>
      </c>
      <c r="F169" s="150" t="s">
        <v>677</v>
      </c>
      <c r="G169" s="151" t="s">
        <v>181</v>
      </c>
      <c r="H169" s="152">
        <v>53.024999999999999</v>
      </c>
      <c r="I169" s="153"/>
      <c r="J169" s="152">
        <f t="shared" ref="J169:J181" si="20">ROUND(I169*H169,3)</f>
        <v>0</v>
      </c>
      <c r="K169" s="150" t="s">
        <v>1</v>
      </c>
      <c r="L169" s="28"/>
      <c r="M169" s="154" t="s">
        <v>1</v>
      </c>
      <c r="N169" s="155" t="s">
        <v>36</v>
      </c>
      <c r="O169" s="51"/>
      <c r="P169" s="156">
        <f t="shared" ref="P169:P181" si="21">O169*H169</f>
        <v>0</v>
      </c>
      <c r="Q169" s="156">
        <v>9.0000000000000002E-6</v>
      </c>
      <c r="R169" s="156">
        <f t="shared" ref="R169:R181" si="22">Q169*H169</f>
        <v>4.7722500000000001E-4</v>
      </c>
      <c r="S169" s="156">
        <v>0</v>
      </c>
      <c r="T169" s="157">
        <f t="shared" ref="T169:T181" si="23">S169*H169</f>
        <v>0</v>
      </c>
      <c r="AR169" s="158" t="s">
        <v>188</v>
      </c>
      <c r="AT169" s="158" t="s">
        <v>120</v>
      </c>
      <c r="AU169" s="158" t="s">
        <v>125</v>
      </c>
      <c r="AY169" s="13" t="s">
        <v>118</v>
      </c>
      <c r="BE169" s="159">
        <f t="shared" ref="BE169:BE181" si="24">IF(N169="základná",J169,0)</f>
        <v>0</v>
      </c>
      <c r="BF169" s="159">
        <f t="shared" ref="BF169:BF181" si="25">IF(N169="znížená",J169,0)</f>
        <v>0</v>
      </c>
      <c r="BG169" s="159">
        <f t="shared" ref="BG169:BG181" si="26">IF(N169="zákl. prenesená",J169,0)</f>
        <v>0</v>
      </c>
      <c r="BH169" s="159">
        <f t="shared" ref="BH169:BH181" si="27">IF(N169="zníž. prenesená",J169,0)</f>
        <v>0</v>
      </c>
      <c r="BI169" s="159">
        <f t="shared" ref="BI169:BI181" si="28">IF(N169="nulová",J169,0)</f>
        <v>0</v>
      </c>
      <c r="BJ169" s="13" t="s">
        <v>125</v>
      </c>
      <c r="BK169" s="160">
        <f t="shared" ref="BK169:BK181" si="29">ROUND(I169*H169,3)</f>
        <v>0</v>
      </c>
      <c r="BL169" s="13" t="s">
        <v>188</v>
      </c>
      <c r="BM169" s="158" t="s">
        <v>678</v>
      </c>
    </row>
    <row r="170" spans="2:65" s="1" customFormat="1" ht="24" customHeight="1">
      <c r="B170" s="147"/>
      <c r="C170" s="161" t="s">
        <v>395</v>
      </c>
      <c r="D170" s="161" t="s">
        <v>173</v>
      </c>
      <c r="E170" s="162" t="s">
        <v>679</v>
      </c>
      <c r="F170" s="163" t="s">
        <v>680</v>
      </c>
      <c r="G170" s="164" t="s">
        <v>181</v>
      </c>
      <c r="H170" s="165">
        <v>24.954000000000001</v>
      </c>
      <c r="I170" s="166"/>
      <c r="J170" s="165">
        <f t="shared" si="20"/>
        <v>0</v>
      </c>
      <c r="K170" s="163" t="s">
        <v>182</v>
      </c>
      <c r="L170" s="167"/>
      <c r="M170" s="168" t="s">
        <v>1</v>
      </c>
      <c r="N170" s="169" t="s">
        <v>36</v>
      </c>
      <c r="O170" s="51"/>
      <c r="P170" s="156">
        <f t="shared" si="21"/>
        <v>0</v>
      </c>
      <c r="Q170" s="156">
        <v>1.0000000000000001E-5</v>
      </c>
      <c r="R170" s="156">
        <f t="shared" si="22"/>
        <v>2.4954000000000003E-4</v>
      </c>
      <c r="S170" s="156">
        <v>0</v>
      </c>
      <c r="T170" s="157">
        <f t="shared" si="23"/>
        <v>0</v>
      </c>
      <c r="AR170" s="158" t="s">
        <v>222</v>
      </c>
      <c r="AT170" s="158" t="s">
        <v>173</v>
      </c>
      <c r="AU170" s="158" t="s">
        <v>125</v>
      </c>
      <c r="AY170" s="13" t="s">
        <v>118</v>
      </c>
      <c r="BE170" s="159">
        <f t="shared" si="24"/>
        <v>0</v>
      </c>
      <c r="BF170" s="159">
        <f t="shared" si="25"/>
        <v>0</v>
      </c>
      <c r="BG170" s="159">
        <f t="shared" si="26"/>
        <v>0</v>
      </c>
      <c r="BH170" s="159">
        <f t="shared" si="27"/>
        <v>0</v>
      </c>
      <c r="BI170" s="159">
        <f t="shared" si="28"/>
        <v>0</v>
      </c>
      <c r="BJ170" s="13" t="s">
        <v>125</v>
      </c>
      <c r="BK170" s="160">
        <f t="shared" si="29"/>
        <v>0</v>
      </c>
      <c r="BL170" s="13" t="s">
        <v>188</v>
      </c>
      <c r="BM170" s="158" t="s">
        <v>681</v>
      </c>
    </row>
    <row r="171" spans="2:65" s="1" customFormat="1" ht="24" customHeight="1">
      <c r="B171" s="147"/>
      <c r="C171" s="161" t="s">
        <v>399</v>
      </c>
      <c r="D171" s="161" t="s">
        <v>173</v>
      </c>
      <c r="E171" s="162" t="s">
        <v>682</v>
      </c>
      <c r="F171" s="163" t="s">
        <v>683</v>
      </c>
      <c r="G171" s="164" t="s">
        <v>181</v>
      </c>
      <c r="H171" s="165">
        <v>29.131</v>
      </c>
      <c r="I171" s="166"/>
      <c r="J171" s="165">
        <f t="shared" si="20"/>
        <v>0</v>
      </c>
      <c r="K171" s="163" t="s">
        <v>182</v>
      </c>
      <c r="L171" s="167"/>
      <c r="M171" s="168" t="s">
        <v>1</v>
      </c>
      <c r="N171" s="169" t="s">
        <v>36</v>
      </c>
      <c r="O171" s="51"/>
      <c r="P171" s="156">
        <f t="shared" si="21"/>
        <v>0</v>
      </c>
      <c r="Q171" s="156">
        <v>9.0000000000000006E-5</v>
      </c>
      <c r="R171" s="156">
        <f t="shared" si="22"/>
        <v>2.6217900000000001E-3</v>
      </c>
      <c r="S171" s="156">
        <v>0</v>
      </c>
      <c r="T171" s="157">
        <f t="shared" si="23"/>
        <v>0</v>
      </c>
      <c r="AR171" s="158" t="s">
        <v>222</v>
      </c>
      <c r="AT171" s="158" t="s">
        <v>173</v>
      </c>
      <c r="AU171" s="158" t="s">
        <v>125</v>
      </c>
      <c r="AY171" s="13" t="s">
        <v>118</v>
      </c>
      <c r="BE171" s="159">
        <f t="shared" si="24"/>
        <v>0</v>
      </c>
      <c r="BF171" s="159">
        <f t="shared" si="25"/>
        <v>0</v>
      </c>
      <c r="BG171" s="159">
        <f t="shared" si="26"/>
        <v>0</v>
      </c>
      <c r="BH171" s="159">
        <f t="shared" si="27"/>
        <v>0</v>
      </c>
      <c r="BI171" s="159">
        <f t="shared" si="28"/>
        <v>0</v>
      </c>
      <c r="BJ171" s="13" t="s">
        <v>125</v>
      </c>
      <c r="BK171" s="160">
        <f t="shared" si="29"/>
        <v>0</v>
      </c>
      <c r="BL171" s="13" t="s">
        <v>188</v>
      </c>
      <c r="BM171" s="158" t="s">
        <v>684</v>
      </c>
    </row>
    <row r="172" spans="2:65" s="1" customFormat="1" ht="24" customHeight="1">
      <c r="B172" s="147"/>
      <c r="C172" s="148" t="s">
        <v>403</v>
      </c>
      <c r="D172" s="148" t="s">
        <v>120</v>
      </c>
      <c r="E172" s="149" t="s">
        <v>685</v>
      </c>
      <c r="F172" s="150" t="s">
        <v>686</v>
      </c>
      <c r="G172" s="151" t="s">
        <v>181</v>
      </c>
      <c r="H172" s="152">
        <v>28.14</v>
      </c>
      <c r="I172" s="153"/>
      <c r="J172" s="152">
        <f t="shared" si="20"/>
        <v>0</v>
      </c>
      <c r="K172" s="150" t="s">
        <v>137</v>
      </c>
      <c r="L172" s="28"/>
      <c r="M172" s="154" t="s">
        <v>1</v>
      </c>
      <c r="N172" s="155" t="s">
        <v>36</v>
      </c>
      <c r="O172" s="51"/>
      <c r="P172" s="156">
        <f t="shared" si="21"/>
        <v>0</v>
      </c>
      <c r="Q172" s="156">
        <v>9.0000000000000002E-6</v>
      </c>
      <c r="R172" s="156">
        <f t="shared" si="22"/>
        <v>2.5326E-4</v>
      </c>
      <c r="S172" s="156">
        <v>0</v>
      </c>
      <c r="T172" s="157">
        <f t="shared" si="23"/>
        <v>0</v>
      </c>
      <c r="AR172" s="158" t="s">
        <v>188</v>
      </c>
      <c r="AT172" s="158" t="s">
        <v>120</v>
      </c>
      <c r="AU172" s="158" t="s">
        <v>125</v>
      </c>
      <c r="AY172" s="13" t="s">
        <v>118</v>
      </c>
      <c r="BE172" s="159">
        <f t="shared" si="24"/>
        <v>0</v>
      </c>
      <c r="BF172" s="159">
        <f t="shared" si="25"/>
        <v>0</v>
      </c>
      <c r="BG172" s="159">
        <f t="shared" si="26"/>
        <v>0</v>
      </c>
      <c r="BH172" s="159">
        <f t="shared" si="27"/>
        <v>0</v>
      </c>
      <c r="BI172" s="159">
        <f t="shared" si="28"/>
        <v>0</v>
      </c>
      <c r="BJ172" s="13" t="s">
        <v>125</v>
      </c>
      <c r="BK172" s="160">
        <f t="shared" si="29"/>
        <v>0</v>
      </c>
      <c r="BL172" s="13" t="s">
        <v>188</v>
      </c>
      <c r="BM172" s="158" t="s">
        <v>687</v>
      </c>
    </row>
    <row r="173" spans="2:65" s="1" customFormat="1" ht="24" customHeight="1">
      <c r="B173" s="147"/>
      <c r="C173" s="161" t="s">
        <v>407</v>
      </c>
      <c r="D173" s="161" t="s">
        <v>173</v>
      </c>
      <c r="E173" s="162" t="s">
        <v>688</v>
      </c>
      <c r="F173" s="163" t="s">
        <v>689</v>
      </c>
      <c r="G173" s="164" t="s">
        <v>181</v>
      </c>
      <c r="H173" s="165">
        <v>28.702999999999999</v>
      </c>
      <c r="I173" s="166"/>
      <c r="J173" s="165">
        <f t="shared" si="20"/>
        <v>0</v>
      </c>
      <c r="K173" s="163" t="s">
        <v>137</v>
      </c>
      <c r="L173" s="167"/>
      <c r="M173" s="168" t="s">
        <v>1</v>
      </c>
      <c r="N173" s="169" t="s">
        <v>36</v>
      </c>
      <c r="O173" s="51"/>
      <c r="P173" s="156">
        <f t="shared" si="21"/>
        <v>0</v>
      </c>
      <c r="Q173" s="156">
        <v>2.1000000000000001E-4</v>
      </c>
      <c r="R173" s="156">
        <f t="shared" si="22"/>
        <v>6.02763E-3</v>
      </c>
      <c r="S173" s="156">
        <v>0</v>
      </c>
      <c r="T173" s="157">
        <f t="shared" si="23"/>
        <v>0</v>
      </c>
      <c r="AR173" s="158" t="s">
        <v>222</v>
      </c>
      <c r="AT173" s="158" t="s">
        <v>173</v>
      </c>
      <c r="AU173" s="158" t="s">
        <v>125</v>
      </c>
      <c r="AY173" s="13" t="s">
        <v>118</v>
      </c>
      <c r="BE173" s="159">
        <f t="shared" si="24"/>
        <v>0</v>
      </c>
      <c r="BF173" s="159">
        <f t="shared" si="25"/>
        <v>0</v>
      </c>
      <c r="BG173" s="159">
        <f t="shared" si="26"/>
        <v>0</v>
      </c>
      <c r="BH173" s="159">
        <f t="shared" si="27"/>
        <v>0</v>
      </c>
      <c r="BI173" s="159">
        <f t="shared" si="28"/>
        <v>0</v>
      </c>
      <c r="BJ173" s="13" t="s">
        <v>125</v>
      </c>
      <c r="BK173" s="160">
        <f t="shared" si="29"/>
        <v>0</v>
      </c>
      <c r="BL173" s="13" t="s">
        <v>188</v>
      </c>
      <c r="BM173" s="158" t="s">
        <v>690</v>
      </c>
    </row>
    <row r="174" spans="2:65" s="1" customFormat="1" ht="24" customHeight="1">
      <c r="B174" s="147"/>
      <c r="C174" s="148" t="s">
        <v>413</v>
      </c>
      <c r="D174" s="148" t="s">
        <v>120</v>
      </c>
      <c r="E174" s="149" t="s">
        <v>300</v>
      </c>
      <c r="F174" s="150" t="s">
        <v>691</v>
      </c>
      <c r="G174" s="151" t="s">
        <v>181</v>
      </c>
      <c r="H174" s="152">
        <v>53.582000000000001</v>
      </c>
      <c r="I174" s="153"/>
      <c r="J174" s="152">
        <f t="shared" si="20"/>
        <v>0</v>
      </c>
      <c r="K174" s="150" t="s">
        <v>1</v>
      </c>
      <c r="L174" s="28"/>
      <c r="M174" s="154" t="s">
        <v>1</v>
      </c>
      <c r="N174" s="155" t="s">
        <v>36</v>
      </c>
      <c r="O174" s="51"/>
      <c r="P174" s="156">
        <f t="shared" si="21"/>
        <v>0</v>
      </c>
      <c r="Q174" s="156">
        <v>2.0000000000000002E-5</v>
      </c>
      <c r="R174" s="156">
        <f t="shared" si="22"/>
        <v>1.07164E-3</v>
      </c>
      <c r="S174" s="156">
        <v>0</v>
      </c>
      <c r="T174" s="157">
        <f t="shared" si="23"/>
        <v>0</v>
      </c>
      <c r="AR174" s="158" t="s">
        <v>188</v>
      </c>
      <c r="AT174" s="158" t="s">
        <v>120</v>
      </c>
      <c r="AU174" s="158" t="s">
        <v>125</v>
      </c>
      <c r="AY174" s="13" t="s">
        <v>118</v>
      </c>
      <c r="BE174" s="159">
        <f t="shared" si="24"/>
        <v>0</v>
      </c>
      <c r="BF174" s="159">
        <f t="shared" si="25"/>
        <v>0</v>
      </c>
      <c r="BG174" s="159">
        <f t="shared" si="26"/>
        <v>0</v>
      </c>
      <c r="BH174" s="159">
        <f t="shared" si="27"/>
        <v>0</v>
      </c>
      <c r="BI174" s="159">
        <f t="shared" si="28"/>
        <v>0</v>
      </c>
      <c r="BJ174" s="13" t="s">
        <v>125</v>
      </c>
      <c r="BK174" s="160">
        <f t="shared" si="29"/>
        <v>0</v>
      </c>
      <c r="BL174" s="13" t="s">
        <v>188</v>
      </c>
      <c r="BM174" s="158" t="s">
        <v>692</v>
      </c>
    </row>
    <row r="175" spans="2:65" s="1" customFormat="1" ht="24" customHeight="1">
      <c r="B175" s="147"/>
      <c r="C175" s="161" t="s">
        <v>417</v>
      </c>
      <c r="D175" s="161" t="s">
        <v>173</v>
      </c>
      <c r="E175" s="162" t="s">
        <v>306</v>
      </c>
      <c r="F175" s="163" t="s">
        <v>693</v>
      </c>
      <c r="G175" s="164" t="s">
        <v>181</v>
      </c>
      <c r="H175" s="165">
        <v>52.051000000000002</v>
      </c>
      <c r="I175" s="166"/>
      <c r="J175" s="165">
        <f t="shared" si="20"/>
        <v>0</v>
      </c>
      <c r="K175" s="163" t="s">
        <v>1</v>
      </c>
      <c r="L175" s="167"/>
      <c r="M175" s="168" t="s">
        <v>1</v>
      </c>
      <c r="N175" s="169" t="s">
        <v>36</v>
      </c>
      <c r="O175" s="51"/>
      <c r="P175" s="156">
        <f t="shared" si="21"/>
        <v>0</v>
      </c>
      <c r="Q175" s="156">
        <v>1.0000000000000001E-5</v>
      </c>
      <c r="R175" s="156">
        <f t="shared" si="22"/>
        <v>5.2051000000000007E-4</v>
      </c>
      <c r="S175" s="156">
        <v>0</v>
      </c>
      <c r="T175" s="157">
        <f t="shared" si="23"/>
        <v>0</v>
      </c>
      <c r="AR175" s="158" t="s">
        <v>222</v>
      </c>
      <c r="AT175" s="158" t="s">
        <v>173</v>
      </c>
      <c r="AU175" s="158" t="s">
        <v>125</v>
      </c>
      <c r="AY175" s="13" t="s">
        <v>118</v>
      </c>
      <c r="BE175" s="159">
        <f t="shared" si="24"/>
        <v>0</v>
      </c>
      <c r="BF175" s="159">
        <f t="shared" si="25"/>
        <v>0</v>
      </c>
      <c r="BG175" s="159">
        <f t="shared" si="26"/>
        <v>0</v>
      </c>
      <c r="BH175" s="159">
        <f t="shared" si="27"/>
        <v>0</v>
      </c>
      <c r="BI175" s="159">
        <f t="shared" si="28"/>
        <v>0</v>
      </c>
      <c r="BJ175" s="13" t="s">
        <v>125</v>
      </c>
      <c r="BK175" s="160">
        <f t="shared" si="29"/>
        <v>0</v>
      </c>
      <c r="BL175" s="13" t="s">
        <v>188</v>
      </c>
      <c r="BM175" s="158" t="s">
        <v>694</v>
      </c>
    </row>
    <row r="176" spans="2:65" s="1" customFormat="1" ht="16.5" customHeight="1">
      <c r="B176" s="147"/>
      <c r="C176" s="148" t="s">
        <v>421</v>
      </c>
      <c r="D176" s="148" t="s">
        <v>120</v>
      </c>
      <c r="E176" s="149" t="s">
        <v>309</v>
      </c>
      <c r="F176" s="150" t="s">
        <v>310</v>
      </c>
      <c r="G176" s="151" t="s">
        <v>181</v>
      </c>
      <c r="H176" s="152">
        <v>43.328000000000003</v>
      </c>
      <c r="I176" s="153"/>
      <c r="J176" s="152">
        <f t="shared" si="20"/>
        <v>0</v>
      </c>
      <c r="K176" s="150" t="s">
        <v>133</v>
      </c>
      <c r="L176" s="28"/>
      <c r="M176" s="154" t="s">
        <v>1</v>
      </c>
      <c r="N176" s="155" t="s">
        <v>36</v>
      </c>
      <c r="O176" s="51"/>
      <c r="P176" s="156">
        <f t="shared" si="21"/>
        <v>0</v>
      </c>
      <c r="Q176" s="156">
        <v>3.3000000000000003E-5</v>
      </c>
      <c r="R176" s="156">
        <f t="shared" si="22"/>
        <v>1.4298240000000001E-3</v>
      </c>
      <c r="S176" s="156">
        <v>0</v>
      </c>
      <c r="T176" s="157">
        <f t="shared" si="23"/>
        <v>0</v>
      </c>
      <c r="AR176" s="158" t="s">
        <v>188</v>
      </c>
      <c r="AT176" s="158" t="s">
        <v>120</v>
      </c>
      <c r="AU176" s="158" t="s">
        <v>125</v>
      </c>
      <c r="AY176" s="13" t="s">
        <v>118</v>
      </c>
      <c r="BE176" s="159">
        <f t="shared" si="24"/>
        <v>0</v>
      </c>
      <c r="BF176" s="159">
        <f t="shared" si="25"/>
        <v>0</v>
      </c>
      <c r="BG176" s="159">
        <f t="shared" si="26"/>
        <v>0</v>
      </c>
      <c r="BH176" s="159">
        <f t="shared" si="27"/>
        <v>0</v>
      </c>
      <c r="BI176" s="159">
        <f t="shared" si="28"/>
        <v>0</v>
      </c>
      <c r="BJ176" s="13" t="s">
        <v>125</v>
      </c>
      <c r="BK176" s="160">
        <f t="shared" si="29"/>
        <v>0</v>
      </c>
      <c r="BL176" s="13" t="s">
        <v>188</v>
      </c>
      <c r="BM176" s="158" t="s">
        <v>695</v>
      </c>
    </row>
    <row r="177" spans="2:65" s="1" customFormat="1" ht="24" customHeight="1">
      <c r="B177" s="147"/>
      <c r="C177" s="161" t="s">
        <v>425</v>
      </c>
      <c r="D177" s="161" t="s">
        <v>173</v>
      </c>
      <c r="E177" s="162" t="s">
        <v>312</v>
      </c>
      <c r="F177" s="163" t="s">
        <v>696</v>
      </c>
      <c r="G177" s="164" t="s">
        <v>181</v>
      </c>
      <c r="H177" s="165">
        <v>22.491</v>
      </c>
      <c r="I177" s="166"/>
      <c r="J177" s="165">
        <f t="shared" si="20"/>
        <v>0</v>
      </c>
      <c r="K177" s="163" t="s">
        <v>133</v>
      </c>
      <c r="L177" s="167"/>
      <c r="M177" s="168" t="s">
        <v>1</v>
      </c>
      <c r="N177" s="169" t="s">
        <v>36</v>
      </c>
      <c r="O177" s="51"/>
      <c r="P177" s="156">
        <f t="shared" si="21"/>
        <v>0</v>
      </c>
      <c r="Q177" s="156">
        <v>6.0000000000000002E-5</v>
      </c>
      <c r="R177" s="156">
        <f t="shared" si="22"/>
        <v>1.34946E-3</v>
      </c>
      <c r="S177" s="156">
        <v>0</v>
      </c>
      <c r="T177" s="157">
        <f t="shared" si="23"/>
        <v>0</v>
      </c>
      <c r="AR177" s="158" t="s">
        <v>222</v>
      </c>
      <c r="AT177" s="158" t="s">
        <v>173</v>
      </c>
      <c r="AU177" s="158" t="s">
        <v>125</v>
      </c>
      <c r="AY177" s="13" t="s">
        <v>118</v>
      </c>
      <c r="BE177" s="159">
        <f t="shared" si="24"/>
        <v>0</v>
      </c>
      <c r="BF177" s="159">
        <f t="shared" si="25"/>
        <v>0</v>
      </c>
      <c r="BG177" s="159">
        <f t="shared" si="26"/>
        <v>0</v>
      </c>
      <c r="BH177" s="159">
        <f t="shared" si="27"/>
        <v>0</v>
      </c>
      <c r="BI177" s="159">
        <f t="shared" si="28"/>
        <v>0</v>
      </c>
      <c r="BJ177" s="13" t="s">
        <v>125</v>
      </c>
      <c r="BK177" s="160">
        <f t="shared" si="29"/>
        <v>0</v>
      </c>
      <c r="BL177" s="13" t="s">
        <v>188</v>
      </c>
      <c r="BM177" s="158" t="s">
        <v>697</v>
      </c>
    </row>
    <row r="178" spans="2:65" s="1" customFormat="1" ht="24" customHeight="1">
      <c r="B178" s="147"/>
      <c r="C178" s="161" t="s">
        <v>429</v>
      </c>
      <c r="D178" s="161" t="s">
        <v>173</v>
      </c>
      <c r="E178" s="162" t="s">
        <v>698</v>
      </c>
      <c r="F178" s="163" t="s">
        <v>699</v>
      </c>
      <c r="G178" s="164" t="s">
        <v>181</v>
      </c>
      <c r="H178" s="165">
        <v>20.579000000000001</v>
      </c>
      <c r="I178" s="166"/>
      <c r="J178" s="165">
        <f t="shared" si="20"/>
        <v>0</v>
      </c>
      <c r="K178" s="163" t="s">
        <v>182</v>
      </c>
      <c r="L178" s="167"/>
      <c r="M178" s="168" t="s">
        <v>1</v>
      </c>
      <c r="N178" s="169" t="s">
        <v>36</v>
      </c>
      <c r="O178" s="51"/>
      <c r="P178" s="156">
        <f t="shared" si="21"/>
        <v>0</v>
      </c>
      <c r="Q178" s="156">
        <v>4.0000000000000003E-5</v>
      </c>
      <c r="R178" s="156">
        <f t="shared" si="22"/>
        <v>8.2316000000000008E-4</v>
      </c>
      <c r="S178" s="156">
        <v>0</v>
      </c>
      <c r="T178" s="157">
        <f t="shared" si="23"/>
        <v>0</v>
      </c>
      <c r="AR178" s="158" t="s">
        <v>222</v>
      </c>
      <c r="AT178" s="158" t="s">
        <v>173</v>
      </c>
      <c r="AU178" s="158" t="s">
        <v>125</v>
      </c>
      <c r="AY178" s="13" t="s">
        <v>118</v>
      </c>
      <c r="BE178" s="159">
        <f t="shared" si="24"/>
        <v>0</v>
      </c>
      <c r="BF178" s="159">
        <f t="shared" si="25"/>
        <v>0</v>
      </c>
      <c r="BG178" s="159">
        <f t="shared" si="26"/>
        <v>0</v>
      </c>
      <c r="BH178" s="159">
        <f t="shared" si="27"/>
        <v>0</v>
      </c>
      <c r="BI178" s="159">
        <f t="shared" si="28"/>
        <v>0</v>
      </c>
      <c r="BJ178" s="13" t="s">
        <v>125</v>
      </c>
      <c r="BK178" s="160">
        <f t="shared" si="29"/>
        <v>0</v>
      </c>
      <c r="BL178" s="13" t="s">
        <v>188</v>
      </c>
      <c r="BM178" s="158" t="s">
        <v>700</v>
      </c>
    </row>
    <row r="179" spans="2:65" s="1" customFormat="1" ht="16.5" customHeight="1">
      <c r="B179" s="147"/>
      <c r="C179" s="148" t="s">
        <v>433</v>
      </c>
      <c r="D179" s="148" t="s">
        <v>120</v>
      </c>
      <c r="E179" s="149" t="s">
        <v>319</v>
      </c>
      <c r="F179" s="150" t="s">
        <v>320</v>
      </c>
      <c r="G179" s="151" t="s">
        <v>181</v>
      </c>
      <c r="H179" s="152">
        <v>3.0449999999999999</v>
      </c>
      <c r="I179" s="153"/>
      <c r="J179" s="152">
        <f t="shared" si="20"/>
        <v>0</v>
      </c>
      <c r="K179" s="150" t="s">
        <v>137</v>
      </c>
      <c r="L179" s="28"/>
      <c r="M179" s="154" t="s">
        <v>1</v>
      </c>
      <c r="N179" s="155" t="s">
        <v>36</v>
      </c>
      <c r="O179" s="51"/>
      <c r="P179" s="156">
        <f t="shared" si="21"/>
        <v>0</v>
      </c>
      <c r="Q179" s="156">
        <v>4.0000000000000003E-5</v>
      </c>
      <c r="R179" s="156">
        <f t="shared" si="22"/>
        <v>1.2180000000000001E-4</v>
      </c>
      <c r="S179" s="156">
        <v>0</v>
      </c>
      <c r="T179" s="157">
        <f t="shared" si="23"/>
        <v>0</v>
      </c>
      <c r="AR179" s="158" t="s">
        <v>188</v>
      </c>
      <c r="AT179" s="158" t="s">
        <v>120</v>
      </c>
      <c r="AU179" s="158" t="s">
        <v>125</v>
      </c>
      <c r="AY179" s="13" t="s">
        <v>118</v>
      </c>
      <c r="BE179" s="159">
        <f t="shared" si="24"/>
        <v>0</v>
      </c>
      <c r="BF179" s="159">
        <f t="shared" si="25"/>
        <v>0</v>
      </c>
      <c r="BG179" s="159">
        <f t="shared" si="26"/>
        <v>0</v>
      </c>
      <c r="BH179" s="159">
        <f t="shared" si="27"/>
        <v>0</v>
      </c>
      <c r="BI179" s="159">
        <f t="shared" si="28"/>
        <v>0</v>
      </c>
      <c r="BJ179" s="13" t="s">
        <v>125</v>
      </c>
      <c r="BK179" s="160">
        <f t="shared" si="29"/>
        <v>0</v>
      </c>
      <c r="BL179" s="13" t="s">
        <v>188</v>
      </c>
      <c r="BM179" s="158" t="s">
        <v>701</v>
      </c>
    </row>
    <row r="180" spans="2:65" s="1" customFormat="1" ht="24" customHeight="1">
      <c r="B180" s="147"/>
      <c r="C180" s="161" t="s">
        <v>437</v>
      </c>
      <c r="D180" s="161" t="s">
        <v>173</v>
      </c>
      <c r="E180" s="162" t="s">
        <v>702</v>
      </c>
      <c r="F180" s="163" t="s">
        <v>703</v>
      </c>
      <c r="G180" s="164" t="s">
        <v>181</v>
      </c>
      <c r="H180" s="165">
        <v>3.1059999999999999</v>
      </c>
      <c r="I180" s="166"/>
      <c r="J180" s="165">
        <f t="shared" si="20"/>
        <v>0</v>
      </c>
      <c r="K180" s="163" t="s">
        <v>137</v>
      </c>
      <c r="L180" s="167"/>
      <c r="M180" s="168" t="s">
        <v>1</v>
      </c>
      <c r="N180" s="169" t="s">
        <v>36</v>
      </c>
      <c r="O180" s="51"/>
      <c r="P180" s="156">
        <f t="shared" si="21"/>
        <v>0</v>
      </c>
      <c r="Q180" s="156">
        <v>1.8000000000000001E-4</v>
      </c>
      <c r="R180" s="156">
        <f t="shared" si="22"/>
        <v>5.5907999999999999E-4</v>
      </c>
      <c r="S180" s="156">
        <v>0</v>
      </c>
      <c r="T180" s="157">
        <f t="shared" si="23"/>
        <v>0</v>
      </c>
      <c r="AR180" s="158" t="s">
        <v>222</v>
      </c>
      <c r="AT180" s="158" t="s">
        <v>173</v>
      </c>
      <c r="AU180" s="158" t="s">
        <v>125</v>
      </c>
      <c r="AY180" s="13" t="s">
        <v>118</v>
      </c>
      <c r="BE180" s="159">
        <f t="shared" si="24"/>
        <v>0</v>
      </c>
      <c r="BF180" s="159">
        <f t="shared" si="25"/>
        <v>0</v>
      </c>
      <c r="BG180" s="159">
        <f t="shared" si="26"/>
        <v>0</v>
      </c>
      <c r="BH180" s="159">
        <f t="shared" si="27"/>
        <v>0</v>
      </c>
      <c r="BI180" s="159">
        <f t="shared" si="28"/>
        <v>0</v>
      </c>
      <c r="BJ180" s="13" t="s">
        <v>125</v>
      </c>
      <c r="BK180" s="160">
        <f t="shared" si="29"/>
        <v>0</v>
      </c>
      <c r="BL180" s="13" t="s">
        <v>188</v>
      </c>
      <c r="BM180" s="158" t="s">
        <v>704</v>
      </c>
    </row>
    <row r="181" spans="2:65" s="1" customFormat="1" ht="24" customHeight="1">
      <c r="B181" s="147"/>
      <c r="C181" s="148" t="s">
        <v>441</v>
      </c>
      <c r="D181" s="148" t="s">
        <v>120</v>
      </c>
      <c r="E181" s="149" t="s">
        <v>325</v>
      </c>
      <c r="F181" s="150" t="s">
        <v>326</v>
      </c>
      <c r="G181" s="151" t="s">
        <v>243</v>
      </c>
      <c r="H181" s="153"/>
      <c r="I181" s="153"/>
      <c r="J181" s="152">
        <f t="shared" si="20"/>
        <v>0</v>
      </c>
      <c r="K181" s="150" t="s">
        <v>182</v>
      </c>
      <c r="L181" s="28"/>
      <c r="M181" s="154" t="s">
        <v>1</v>
      </c>
      <c r="N181" s="155" t="s">
        <v>36</v>
      </c>
      <c r="O181" s="51"/>
      <c r="P181" s="156">
        <f t="shared" si="21"/>
        <v>0</v>
      </c>
      <c r="Q181" s="156">
        <v>0</v>
      </c>
      <c r="R181" s="156">
        <f t="shared" si="22"/>
        <v>0</v>
      </c>
      <c r="S181" s="156">
        <v>0</v>
      </c>
      <c r="T181" s="157">
        <f t="shared" si="23"/>
        <v>0</v>
      </c>
      <c r="AR181" s="158" t="s">
        <v>188</v>
      </c>
      <c r="AT181" s="158" t="s">
        <v>120</v>
      </c>
      <c r="AU181" s="158" t="s">
        <v>125</v>
      </c>
      <c r="AY181" s="13" t="s">
        <v>118</v>
      </c>
      <c r="BE181" s="159">
        <f t="shared" si="24"/>
        <v>0</v>
      </c>
      <c r="BF181" s="159">
        <f t="shared" si="25"/>
        <v>0</v>
      </c>
      <c r="BG181" s="159">
        <f t="shared" si="26"/>
        <v>0</v>
      </c>
      <c r="BH181" s="159">
        <f t="shared" si="27"/>
        <v>0</v>
      </c>
      <c r="BI181" s="159">
        <f t="shared" si="28"/>
        <v>0</v>
      </c>
      <c r="BJ181" s="13" t="s">
        <v>125</v>
      </c>
      <c r="BK181" s="160">
        <f t="shared" si="29"/>
        <v>0</v>
      </c>
      <c r="BL181" s="13" t="s">
        <v>188</v>
      </c>
      <c r="BM181" s="158" t="s">
        <v>705</v>
      </c>
    </row>
    <row r="182" spans="2:65" s="11" customFormat="1" ht="22.75" customHeight="1">
      <c r="B182" s="134"/>
      <c r="D182" s="135" t="s">
        <v>69</v>
      </c>
      <c r="E182" s="145" t="s">
        <v>706</v>
      </c>
      <c r="F182" s="145" t="s">
        <v>707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SUM(P183:P194)</f>
        <v>0</v>
      </c>
      <c r="Q182" s="140"/>
      <c r="R182" s="141">
        <f>SUM(R183:R194)</f>
        <v>9.1691841250000003E-2</v>
      </c>
      <c r="S182" s="140"/>
      <c r="T182" s="142">
        <f>SUM(T183:T194)</f>
        <v>0</v>
      </c>
      <c r="AR182" s="135" t="s">
        <v>125</v>
      </c>
      <c r="AT182" s="143" t="s">
        <v>69</v>
      </c>
      <c r="AU182" s="143" t="s">
        <v>78</v>
      </c>
      <c r="AY182" s="135" t="s">
        <v>118</v>
      </c>
      <c r="BK182" s="144">
        <f>SUM(BK183:BK194)</f>
        <v>0</v>
      </c>
    </row>
    <row r="183" spans="2:65" s="1" customFormat="1" ht="24" customHeight="1">
      <c r="B183" s="147"/>
      <c r="C183" s="148" t="s">
        <v>445</v>
      </c>
      <c r="D183" s="148" t="s">
        <v>120</v>
      </c>
      <c r="E183" s="149" t="s">
        <v>708</v>
      </c>
      <c r="F183" s="150" t="s">
        <v>709</v>
      </c>
      <c r="G183" s="151" t="s">
        <v>181</v>
      </c>
      <c r="H183" s="152">
        <v>32.130000000000003</v>
      </c>
      <c r="I183" s="153"/>
      <c r="J183" s="152">
        <f t="shared" ref="J183:J194" si="30">ROUND(I183*H183,3)</f>
        <v>0</v>
      </c>
      <c r="K183" s="150" t="s">
        <v>317</v>
      </c>
      <c r="L183" s="28"/>
      <c r="M183" s="154" t="s">
        <v>1</v>
      </c>
      <c r="N183" s="155" t="s">
        <v>36</v>
      </c>
      <c r="O183" s="51"/>
      <c r="P183" s="156">
        <f t="shared" ref="P183:P194" si="31">O183*H183</f>
        <v>0</v>
      </c>
      <c r="Q183" s="156">
        <v>8.9932E-4</v>
      </c>
      <c r="R183" s="156">
        <f t="shared" ref="R183:R194" si="32">Q183*H183</f>
        <v>2.8895151600000002E-2</v>
      </c>
      <c r="S183" s="156">
        <v>0</v>
      </c>
      <c r="T183" s="157">
        <f t="shared" ref="T183:T194" si="33">S183*H183</f>
        <v>0</v>
      </c>
      <c r="AR183" s="158" t="s">
        <v>188</v>
      </c>
      <c r="AT183" s="158" t="s">
        <v>120</v>
      </c>
      <c r="AU183" s="158" t="s">
        <v>125</v>
      </c>
      <c r="AY183" s="13" t="s">
        <v>118</v>
      </c>
      <c r="BE183" s="159">
        <f t="shared" ref="BE183:BE194" si="34">IF(N183="základná",J183,0)</f>
        <v>0</v>
      </c>
      <c r="BF183" s="159">
        <f t="shared" ref="BF183:BF194" si="35">IF(N183="znížená",J183,0)</f>
        <v>0</v>
      </c>
      <c r="BG183" s="159">
        <f t="shared" ref="BG183:BG194" si="36">IF(N183="zákl. prenesená",J183,0)</f>
        <v>0</v>
      </c>
      <c r="BH183" s="159">
        <f t="shared" ref="BH183:BH194" si="37">IF(N183="zníž. prenesená",J183,0)</f>
        <v>0</v>
      </c>
      <c r="BI183" s="159">
        <f t="shared" ref="BI183:BI194" si="38">IF(N183="nulová",J183,0)</f>
        <v>0</v>
      </c>
      <c r="BJ183" s="13" t="s">
        <v>125</v>
      </c>
      <c r="BK183" s="160">
        <f t="shared" ref="BK183:BK194" si="39">ROUND(I183*H183,3)</f>
        <v>0</v>
      </c>
      <c r="BL183" s="13" t="s">
        <v>188</v>
      </c>
      <c r="BM183" s="158" t="s">
        <v>710</v>
      </c>
    </row>
    <row r="184" spans="2:65" s="1" customFormat="1" ht="24" customHeight="1">
      <c r="B184" s="147"/>
      <c r="C184" s="148" t="s">
        <v>449</v>
      </c>
      <c r="D184" s="148" t="s">
        <v>120</v>
      </c>
      <c r="E184" s="149" t="s">
        <v>711</v>
      </c>
      <c r="F184" s="150" t="s">
        <v>712</v>
      </c>
      <c r="G184" s="151" t="s">
        <v>181</v>
      </c>
      <c r="H184" s="152">
        <v>3.1970000000000001</v>
      </c>
      <c r="I184" s="153"/>
      <c r="J184" s="152">
        <f t="shared" si="30"/>
        <v>0</v>
      </c>
      <c r="K184" s="150" t="s">
        <v>133</v>
      </c>
      <c r="L184" s="28"/>
      <c r="M184" s="154" t="s">
        <v>1</v>
      </c>
      <c r="N184" s="155" t="s">
        <v>36</v>
      </c>
      <c r="O184" s="51"/>
      <c r="P184" s="156">
        <f t="shared" si="31"/>
        <v>0</v>
      </c>
      <c r="Q184" s="156">
        <v>1.42369E-3</v>
      </c>
      <c r="R184" s="156">
        <f t="shared" si="32"/>
        <v>4.5515369299999999E-3</v>
      </c>
      <c r="S184" s="156">
        <v>0</v>
      </c>
      <c r="T184" s="157">
        <f t="shared" si="33"/>
        <v>0</v>
      </c>
      <c r="AR184" s="158" t="s">
        <v>188</v>
      </c>
      <c r="AT184" s="158" t="s">
        <v>120</v>
      </c>
      <c r="AU184" s="158" t="s">
        <v>125</v>
      </c>
      <c r="AY184" s="13" t="s">
        <v>118</v>
      </c>
      <c r="BE184" s="159">
        <f t="shared" si="34"/>
        <v>0</v>
      </c>
      <c r="BF184" s="159">
        <f t="shared" si="35"/>
        <v>0</v>
      </c>
      <c r="BG184" s="159">
        <f t="shared" si="36"/>
        <v>0</v>
      </c>
      <c r="BH184" s="159">
        <f t="shared" si="37"/>
        <v>0</v>
      </c>
      <c r="BI184" s="159">
        <f t="shared" si="38"/>
        <v>0</v>
      </c>
      <c r="BJ184" s="13" t="s">
        <v>125</v>
      </c>
      <c r="BK184" s="160">
        <f t="shared" si="39"/>
        <v>0</v>
      </c>
      <c r="BL184" s="13" t="s">
        <v>188</v>
      </c>
      <c r="BM184" s="158" t="s">
        <v>713</v>
      </c>
    </row>
    <row r="185" spans="2:65" s="1" customFormat="1" ht="24" customHeight="1">
      <c r="B185" s="147"/>
      <c r="C185" s="148" t="s">
        <v>453</v>
      </c>
      <c r="D185" s="148" t="s">
        <v>120</v>
      </c>
      <c r="E185" s="149" t="s">
        <v>714</v>
      </c>
      <c r="F185" s="150" t="s">
        <v>715</v>
      </c>
      <c r="G185" s="151" t="s">
        <v>181</v>
      </c>
      <c r="H185" s="152">
        <v>16.757999999999999</v>
      </c>
      <c r="I185" s="153"/>
      <c r="J185" s="152">
        <f t="shared" si="30"/>
        <v>0</v>
      </c>
      <c r="K185" s="150" t="s">
        <v>317</v>
      </c>
      <c r="L185" s="28"/>
      <c r="M185" s="154" t="s">
        <v>1</v>
      </c>
      <c r="N185" s="155" t="s">
        <v>36</v>
      </c>
      <c r="O185" s="51"/>
      <c r="P185" s="156">
        <f t="shared" si="31"/>
        <v>0</v>
      </c>
      <c r="Q185" s="156">
        <v>3.3228400000000001E-3</v>
      </c>
      <c r="R185" s="156">
        <f t="shared" si="32"/>
        <v>5.5684152719999998E-2</v>
      </c>
      <c r="S185" s="156">
        <v>0</v>
      </c>
      <c r="T185" s="157">
        <f t="shared" si="33"/>
        <v>0</v>
      </c>
      <c r="AR185" s="158" t="s">
        <v>188</v>
      </c>
      <c r="AT185" s="158" t="s">
        <v>120</v>
      </c>
      <c r="AU185" s="158" t="s">
        <v>125</v>
      </c>
      <c r="AY185" s="13" t="s">
        <v>118</v>
      </c>
      <c r="BE185" s="159">
        <f t="shared" si="34"/>
        <v>0</v>
      </c>
      <c r="BF185" s="159">
        <f t="shared" si="35"/>
        <v>0</v>
      </c>
      <c r="BG185" s="159">
        <f t="shared" si="36"/>
        <v>0</v>
      </c>
      <c r="BH185" s="159">
        <f t="shared" si="37"/>
        <v>0</v>
      </c>
      <c r="BI185" s="159">
        <f t="shared" si="38"/>
        <v>0</v>
      </c>
      <c r="BJ185" s="13" t="s">
        <v>125</v>
      </c>
      <c r="BK185" s="160">
        <f t="shared" si="39"/>
        <v>0</v>
      </c>
      <c r="BL185" s="13" t="s">
        <v>188</v>
      </c>
      <c r="BM185" s="158" t="s">
        <v>716</v>
      </c>
    </row>
    <row r="186" spans="2:65" s="1" customFormat="1" ht="36" customHeight="1">
      <c r="B186" s="147"/>
      <c r="C186" s="161" t="s">
        <v>457</v>
      </c>
      <c r="D186" s="161" t="s">
        <v>173</v>
      </c>
      <c r="E186" s="162" t="s">
        <v>717</v>
      </c>
      <c r="F186" s="163" t="s">
        <v>718</v>
      </c>
      <c r="G186" s="164" t="s">
        <v>217</v>
      </c>
      <c r="H186" s="165">
        <v>2</v>
      </c>
      <c r="I186" s="166"/>
      <c r="J186" s="165">
        <f t="shared" si="30"/>
        <v>0</v>
      </c>
      <c r="K186" s="163" t="s">
        <v>719</v>
      </c>
      <c r="L186" s="167"/>
      <c r="M186" s="168" t="s">
        <v>1</v>
      </c>
      <c r="N186" s="169" t="s">
        <v>36</v>
      </c>
      <c r="O186" s="51"/>
      <c r="P186" s="156">
        <f t="shared" si="31"/>
        <v>0</v>
      </c>
      <c r="Q186" s="156">
        <v>5.9999999999999995E-4</v>
      </c>
      <c r="R186" s="156">
        <f t="shared" si="32"/>
        <v>1.1999999999999999E-3</v>
      </c>
      <c r="S186" s="156">
        <v>0</v>
      </c>
      <c r="T186" s="157">
        <f t="shared" si="33"/>
        <v>0</v>
      </c>
      <c r="AR186" s="158" t="s">
        <v>222</v>
      </c>
      <c r="AT186" s="158" t="s">
        <v>173</v>
      </c>
      <c r="AU186" s="158" t="s">
        <v>125</v>
      </c>
      <c r="AY186" s="13" t="s">
        <v>118</v>
      </c>
      <c r="BE186" s="159">
        <f t="shared" si="34"/>
        <v>0</v>
      </c>
      <c r="BF186" s="159">
        <f t="shared" si="35"/>
        <v>0</v>
      </c>
      <c r="BG186" s="159">
        <f t="shared" si="36"/>
        <v>0</v>
      </c>
      <c r="BH186" s="159">
        <f t="shared" si="37"/>
        <v>0</v>
      </c>
      <c r="BI186" s="159">
        <f t="shared" si="38"/>
        <v>0</v>
      </c>
      <c r="BJ186" s="13" t="s">
        <v>125</v>
      </c>
      <c r="BK186" s="160">
        <f t="shared" si="39"/>
        <v>0</v>
      </c>
      <c r="BL186" s="13" t="s">
        <v>188</v>
      </c>
      <c r="BM186" s="158" t="s">
        <v>720</v>
      </c>
    </row>
    <row r="187" spans="2:65" s="1" customFormat="1" ht="16.5" customHeight="1">
      <c r="B187" s="147"/>
      <c r="C187" s="148" t="s">
        <v>461</v>
      </c>
      <c r="D187" s="148" t="s">
        <v>120</v>
      </c>
      <c r="E187" s="149" t="s">
        <v>721</v>
      </c>
      <c r="F187" s="150" t="s">
        <v>722</v>
      </c>
      <c r="G187" s="151" t="s">
        <v>217</v>
      </c>
      <c r="H187" s="152">
        <v>2</v>
      </c>
      <c r="I187" s="153"/>
      <c r="J187" s="152">
        <f t="shared" si="30"/>
        <v>0</v>
      </c>
      <c r="K187" s="150" t="s">
        <v>1</v>
      </c>
      <c r="L187" s="28"/>
      <c r="M187" s="154" t="s">
        <v>1</v>
      </c>
      <c r="N187" s="155" t="s">
        <v>36</v>
      </c>
      <c r="O187" s="51"/>
      <c r="P187" s="156">
        <f t="shared" si="31"/>
        <v>0</v>
      </c>
      <c r="Q187" s="156">
        <v>2.9550000000000003E-4</v>
      </c>
      <c r="R187" s="156">
        <f t="shared" si="32"/>
        <v>5.9100000000000005E-4</v>
      </c>
      <c r="S187" s="156">
        <v>0</v>
      </c>
      <c r="T187" s="157">
        <f t="shared" si="33"/>
        <v>0</v>
      </c>
      <c r="AR187" s="158" t="s">
        <v>188</v>
      </c>
      <c r="AT187" s="158" t="s">
        <v>120</v>
      </c>
      <c r="AU187" s="158" t="s">
        <v>125</v>
      </c>
      <c r="AY187" s="13" t="s">
        <v>118</v>
      </c>
      <c r="BE187" s="159">
        <f t="shared" si="34"/>
        <v>0</v>
      </c>
      <c r="BF187" s="159">
        <f t="shared" si="35"/>
        <v>0</v>
      </c>
      <c r="BG187" s="159">
        <f t="shared" si="36"/>
        <v>0</v>
      </c>
      <c r="BH187" s="159">
        <f t="shared" si="37"/>
        <v>0</v>
      </c>
      <c r="BI187" s="159">
        <f t="shared" si="38"/>
        <v>0</v>
      </c>
      <c r="BJ187" s="13" t="s">
        <v>125</v>
      </c>
      <c r="BK187" s="160">
        <f t="shared" si="39"/>
        <v>0</v>
      </c>
      <c r="BL187" s="13" t="s">
        <v>188</v>
      </c>
      <c r="BM187" s="158" t="s">
        <v>723</v>
      </c>
    </row>
    <row r="188" spans="2:65" s="1" customFormat="1" ht="24" customHeight="1">
      <c r="B188" s="147"/>
      <c r="C188" s="148" t="s">
        <v>465</v>
      </c>
      <c r="D188" s="148" t="s">
        <v>120</v>
      </c>
      <c r="E188" s="149" t="s">
        <v>724</v>
      </c>
      <c r="F188" s="150" t="s">
        <v>725</v>
      </c>
      <c r="G188" s="151" t="s">
        <v>217</v>
      </c>
      <c r="H188" s="152">
        <v>2</v>
      </c>
      <c r="I188" s="153"/>
      <c r="J188" s="152">
        <f t="shared" si="30"/>
        <v>0</v>
      </c>
      <c r="K188" s="150" t="s">
        <v>205</v>
      </c>
      <c r="L188" s="28"/>
      <c r="M188" s="154" t="s">
        <v>1</v>
      </c>
      <c r="N188" s="155" t="s">
        <v>36</v>
      </c>
      <c r="O188" s="51"/>
      <c r="P188" s="156">
        <f t="shared" si="31"/>
        <v>0</v>
      </c>
      <c r="Q188" s="156">
        <v>0</v>
      </c>
      <c r="R188" s="156">
        <f t="shared" si="32"/>
        <v>0</v>
      </c>
      <c r="S188" s="156">
        <v>0</v>
      </c>
      <c r="T188" s="157">
        <f t="shared" si="33"/>
        <v>0</v>
      </c>
      <c r="AR188" s="158" t="s">
        <v>188</v>
      </c>
      <c r="AT188" s="158" t="s">
        <v>120</v>
      </c>
      <c r="AU188" s="158" t="s">
        <v>125</v>
      </c>
      <c r="AY188" s="13" t="s">
        <v>118</v>
      </c>
      <c r="BE188" s="159">
        <f t="shared" si="34"/>
        <v>0</v>
      </c>
      <c r="BF188" s="159">
        <f t="shared" si="35"/>
        <v>0</v>
      </c>
      <c r="BG188" s="159">
        <f t="shared" si="36"/>
        <v>0</v>
      </c>
      <c r="BH188" s="159">
        <f t="shared" si="37"/>
        <v>0</v>
      </c>
      <c r="BI188" s="159">
        <f t="shared" si="38"/>
        <v>0</v>
      </c>
      <c r="BJ188" s="13" t="s">
        <v>125</v>
      </c>
      <c r="BK188" s="160">
        <f t="shared" si="39"/>
        <v>0</v>
      </c>
      <c r="BL188" s="13" t="s">
        <v>188</v>
      </c>
      <c r="BM188" s="158" t="s">
        <v>726</v>
      </c>
    </row>
    <row r="189" spans="2:65" s="1" customFormat="1" ht="36" customHeight="1">
      <c r="B189" s="147"/>
      <c r="C189" s="161" t="s">
        <v>469</v>
      </c>
      <c r="D189" s="161" t="s">
        <v>173</v>
      </c>
      <c r="E189" s="162" t="s">
        <v>727</v>
      </c>
      <c r="F189" s="163" t="s">
        <v>728</v>
      </c>
      <c r="G189" s="164" t="s">
        <v>217</v>
      </c>
      <c r="H189" s="165">
        <v>2</v>
      </c>
      <c r="I189" s="166"/>
      <c r="J189" s="165">
        <f t="shared" si="30"/>
        <v>0</v>
      </c>
      <c r="K189" s="163" t="s">
        <v>205</v>
      </c>
      <c r="L189" s="167"/>
      <c r="M189" s="168" t="s">
        <v>1</v>
      </c>
      <c r="N189" s="169" t="s">
        <v>36</v>
      </c>
      <c r="O189" s="51"/>
      <c r="P189" s="156">
        <f t="shared" si="31"/>
        <v>0</v>
      </c>
      <c r="Q189" s="156">
        <v>1.3999999999999999E-4</v>
      </c>
      <c r="R189" s="156">
        <f t="shared" si="32"/>
        <v>2.7999999999999998E-4</v>
      </c>
      <c r="S189" s="156">
        <v>0</v>
      </c>
      <c r="T189" s="157">
        <f t="shared" si="33"/>
        <v>0</v>
      </c>
      <c r="AR189" s="158" t="s">
        <v>222</v>
      </c>
      <c r="AT189" s="158" t="s">
        <v>173</v>
      </c>
      <c r="AU189" s="158" t="s">
        <v>125</v>
      </c>
      <c r="AY189" s="13" t="s">
        <v>118</v>
      </c>
      <c r="BE189" s="159">
        <f t="shared" si="34"/>
        <v>0</v>
      </c>
      <c r="BF189" s="159">
        <f t="shared" si="35"/>
        <v>0</v>
      </c>
      <c r="BG189" s="159">
        <f t="shared" si="36"/>
        <v>0</v>
      </c>
      <c r="BH189" s="159">
        <f t="shared" si="37"/>
        <v>0</v>
      </c>
      <c r="BI189" s="159">
        <f t="shared" si="38"/>
        <v>0</v>
      </c>
      <c r="BJ189" s="13" t="s">
        <v>125</v>
      </c>
      <c r="BK189" s="160">
        <f t="shared" si="39"/>
        <v>0</v>
      </c>
      <c r="BL189" s="13" t="s">
        <v>188</v>
      </c>
      <c r="BM189" s="158" t="s">
        <v>729</v>
      </c>
    </row>
    <row r="190" spans="2:65" s="1" customFormat="1" ht="24" customHeight="1">
      <c r="B190" s="147"/>
      <c r="C190" s="148" t="s">
        <v>473</v>
      </c>
      <c r="D190" s="148" t="s">
        <v>120</v>
      </c>
      <c r="E190" s="149" t="s">
        <v>730</v>
      </c>
      <c r="F190" s="150" t="s">
        <v>731</v>
      </c>
      <c r="G190" s="151" t="s">
        <v>217</v>
      </c>
      <c r="H190" s="152">
        <v>1</v>
      </c>
      <c r="I190" s="153"/>
      <c r="J190" s="152">
        <f t="shared" si="30"/>
        <v>0</v>
      </c>
      <c r="K190" s="150" t="s">
        <v>182</v>
      </c>
      <c r="L190" s="28"/>
      <c r="M190" s="154" t="s">
        <v>1</v>
      </c>
      <c r="N190" s="155" t="s">
        <v>36</v>
      </c>
      <c r="O190" s="51"/>
      <c r="P190" s="156">
        <f t="shared" si="31"/>
        <v>0</v>
      </c>
      <c r="Q190" s="156">
        <v>1.0000000000000001E-5</v>
      </c>
      <c r="R190" s="156">
        <f t="shared" si="32"/>
        <v>1.0000000000000001E-5</v>
      </c>
      <c r="S190" s="156">
        <v>0</v>
      </c>
      <c r="T190" s="157">
        <f t="shared" si="33"/>
        <v>0</v>
      </c>
      <c r="AR190" s="158" t="s">
        <v>188</v>
      </c>
      <c r="AT190" s="158" t="s">
        <v>120</v>
      </c>
      <c r="AU190" s="158" t="s">
        <v>125</v>
      </c>
      <c r="AY190" s="13" t="s">
        <v>118</v>
      </c>
      <c r="BE190" s="159">
        <f t="shared" si="34"/>
        <v>0</v>
      </c>
      <c r="BF190" s="159">
        <f t="shared" si="35"/>
        <v>0</v>
      </c>
      <c r="BG190" s="159">
        <f t="shared" si="36"/>
        <v>0</v>
      </c>
      <c r="BH190" s="159">
        <f t="shared" si="37"/>
        <v>0</v>
      </c>
      <c r="BI190" s="159">
        <f t="shared" si="38"/>
        <v>0</v>
      </c>
      <c r="BJ190" s="13" t="s">
        <v>125</v>
      </c>
      <c r="BK190" s="160">
        <f t="shared" si="39"/>
        <v>0</v>
      </c>
      <c r="BL190" s="13" t="s">
        <v>188</v>
      </c>
      <c r="BM190" s="158" t="s">
        <v>732</v>
      </c>
    </row>
    <row r="191" spans="2:65" s="1" customFormat="1" ht="24" customHeight="1">
      <c r="B191" s="147"/>
      <c r="C191" s="161" t="s">
        <v>477</v>
      </c>
      <c r="D191" s="161" t="s">
        <v>173</v>
      </c>
      <c r="E191" s="162" t="s">
        <v>733</v>
      </c>
      <c r="F191" s="163" t="s">
        <v>734</v>
      </c>
      <c r="G191" s="164" t="s">
        <v>217</v>
      </c>
      <c r="H191" s="165">
        <v>1</v>
      </c>
      <c r="I191" s="166"/>
      <c r="J191" s="165">
        <f t="shared" si="30"/>
        <v>0</v>
      </c>
      <c r="K191" s="163" t="s">
        <v>182</v>
      </c>
      <c r="L191" s="167"/>
      <c r="M191" s="168" t="s">
        <v>1</v>
      </c>
      <c r="N191" s="169" t="s">
        <v>36</v>
      </c>
      <c r="O191" s="51"/>
      <c r="P191" s="156">
        <f t="shared" si="31"/>
        <v>0</v>
      </c>
      <c r="Q191" s="156">
        <v>4.8000000000000001E-4</v>
      </c>
      <c r="R191" s="156">
        <f t="shared" si="32"/>
        <v>4.8000000000000001E-4</v>
      </c>
      <c r="S191" s="156">
        <v>0</v>
      </c>
      <c r="T191" s="157">
        <f t="shared" si="33"/>
        <v>0</v>
      </c>
      <c r="AR191" s="158" t="s">
        <v>222</v>
      </c>
      <c r="AT191" s="158" t="s">
        <v>173</v>
      </c>
      <c r="AU191" s="158" t="s">
        <v>125</v>
      </c>
      <c r="AY191" s="13" t="s">
        <v>118</v>
      </c>
      <c r="BE191" s="159">
        <f t="shared" si="34"/>
        <v>0</v>
      </c>
      <c r="BF191" s="159">
        <f t="shared" si="35"/>
        <v>0</v>
      </c>
      <c r="BG191" s="159">
        <f t="shared" si="36"/>
        <v>0</v>
      </c>
      <c r="BH191" s="159">
        <f t="shared" si="37"/>
        <v>0</v>
      </c>
      <c r="BI191" s="159">
        <f t="shared" si="38"/>
        <v>0</v>
      </c>
      <c r="BJ191" s="13" t="s">
        <v>125</v>
      </c>
      <c r="BK191" s="160">
        <f t="shared" si="39"/>
        <v>0</v>
      </c>
      <c r="BL191" s="13" t="s">
        <v>188</v>
      </c>
      <c r="BM191" s="158" t="s">
        <v>735</v>
      </c>
    </row>
    <row r="192" spans="2:65" s="1" customFormat="1" ht="24" customHeight="1">
      <c r="B192" s="147"/>
      <c r="C192" s="148" t="s">
        <v>481</v>
      </c>
      <c r="D192" s="148" t="s">
        <v>120</v>
      </c>
      <c r="E192" s="149" t="s">
        <v>736</v>
      </c>
      <c r="F192" s="150" t="s">
        <v>737</v>
      </c>
      <c r="G192" s="151" t="s">
        <v>181</v>
      </c>
      <c r="H192" s="152">
        <v>51.134999999999998</v>
      </c>
      <c r="I192" s="153"/>
      <c r="J192" s="152">
        <f t="shared" si="30"/>
        <v>0</v>
      </c>
      <c r="K192" s="150" t="s">
        <v>1</v>
      </c>
      <c r="L192" s="28"/>
      <c r="M192" s="154" t="s">
        <v>1</v>
      </c>
      <c r="N192" s="155" t="s">
        <v>36</v>
      </c>
      <c r="O192" s="51"/>
      <c r="P192" s="156">
        <f t="shared" si="31"/>
        <v>0</v>
      </c>
      <c r="Q192" s="156">
        <v>0</v>
      </c>
      <c r="R192" s="156">
        <f t="shared" si="32"/>
        <v>0</v>
      </c>
      <c r="S192" s="156">
        <v>0</v>
      </c>
      <c r="T192" s="157">
        <f t="shared" si="33"/>
        <v>0</v>
      </c>
      <c r="AR192" s="158" t="s">
        <v>188</v>
      </c>
      <c r="AT192" s="158" t="s">
        <v>120</v>
      </c>
      <c r="AU192" s="158" t="s">
        <v>125</v>
      </c>
      <c r="AY192" s="13" t="s">
        <v>118</v>
      </c>
      <c r="BE192" s="159">
        <f t="shared" si="34"/>
        <v>0</v>
      </c>
      <c r="BF192" s="159">
        <f t="shared" si="35"/>
        <v>0</v>
      </c>
      <c r="BG192" s="159">
        <f t="shared" si="36"/>
        <v>0</v>
      </c>
      <c r="BH192" s="159">
        <f t="shared" si="37"/>
        <v>0</v>
      </c>
      <c r="BI192" s="159">
        <f t="shared" si="38"/>
        <v>0</v>
      </c>
      <c r="BJ192" s="13" t="s">
        <v>125</v>
      </c>
      <c r="BK192" s="160">
        <f t="shared" si="39"/>
        <v>0</v>
      </c>
      <c r="BL192" s="13" t="s">
        <v>188</v>
      </c>
      <c r="BM192" s="158" t="s">
        <v>738</v>
      </c>
    </row>
    <row r="193" spans="2:65" s="1" customFormat="1" ht="24" customHeight="1">
      <c r="B193" s="147"/>
      <c r="C193" s="148" t="s">
        <v>485</v>
      </c>
      <c r="D193" s="148" t="s">
        <v>120</v>
      </c>
      <c r="E193" s="149" t="s">
        <v>739</v>
      </c>
      <c r="F193" s="150" t="s">
        <v>740</v>
      </c>
      <c r="G193" s="151" t="s">
        <v>181</v>
      </c>
      <c r="H193" s="152">
        <v>51.134999999999998</v>
      </c>
      <c r="I193" s="153"/>
      <c r="J193" s="152">
        <f t="shared" si="30"/>
        <v>0</v>
      </c>
      <c r="K193" s="150" t="s">
        <v>1</v>
      </c>
      <c r="L193" s="28"/>
      <c r="M193" s="154" t="s">
        <v>1</v>
      </c>
      <c r="N193" s="155" t="s">
        <v>36</v>
      </c>
      <c r="O193" s="51"/>
      <c r="P193" s="156">
        <f t="shared" si="31"/>
        <v>0</v>
      </c>
      <c r="Q193" s="156">
        <v>0</v>
      </c>
      <c r="R193" s="156">
        <f t="shared" si="32"/>
        <v>0</v>
      </c>
      <c r="S193" s="156">
        <v>0</v>
      </c>
      <c r="T193" s="157">
        <f t="shared" si="33"/>
        <v>0</v>
      </c>
      <c r="AR193" s="158" t="s">
        <v>188</v>
      </c>
      <c r="AT193" s="158" t="s">
        <v>120</v>
      </c>
      <c r="AU193" s="158" t="s">
        <v>125</v>
      </c>
      <c r="AY193" s="13" t="s">
        <v>118</v>
      </c>
      <c r="BE193" s="159">
        <f t="shared" si="34"/>
        <v>0</v>
      </c>
      <c r="BF193" s="159">
        <f t="shared" si="35"/>
        <v>0</v>
      </c>
      <c r="BG193" s="159">
        <f t="shared" si="36"/>
        <v>0</v>
      </c>
      <c r="BH193" s="159">
        <f t="shared" si="37"/>
        <v>0</v>
      </c>
      <c r="BI193" s="159">
        <f t="shared" si="38"/>
        <v>0</v>
      </c>
      <c r="BJ193" s="13" t="s">
        <v>125</v>
      </c>
      <c r="BK193" s="160">
        <f t="shared" si="39"/>
        <v>0</v>
      </c>
      <c r="BL193" s="13" t="s">
        <v>188</v>
      </c>
      <c r="BM193" s="158" t="s">
        <v>741</v>
      </c>
    </row>
    <row r="194" spans="2:65" s="1" customFormat="1" ht="24" customHeight="1">
      <c r="B194" s="147"/>
      <c r="C194" s="148" t="s">
        <v>489</v>
      </c>
      <c r="D194" s="148" t="s">
        <v>120</v>
      </c>
      <c r="E194" s="149" t="s">
        <v>742</v>
      </c>
      <c r="F194" s="150" t="s">
        <v>743</v>
      </c>
      <c r="G194" s="151" t="s">
        <v>158</v>
      </c>
      <c r="H194" s="152">
        <v>9.1999999999999998E-2</v>
      </c>
      <c r="I194" s="153"/>
      <c r="J194" s="152">
        <f t="shared" si="30"/>
        <v>0</v>
      </c>
      <c r="K194" s="150" t="s">
        <v>182</v>
      </c>
      <c r="L194" s="28"/>
      <c r="M194" s="154" t="s">
        <v>1</v>
      </c>
      <c r="N194" s="155" t="s">
        <v>36</v>
      </c>
      <c r="O194" s="51"/>
      <c r="P194" s="156">
        <f t="shared" si="31"/>
        <v>0</v>
      </c>
      <c r="Q194" s="156">
        <v>0</v>
      </c>
      <c r="R194" s="156">
        <f t="shared" si="32"/>
        <v>0</v>
      </c>
      <c r="S194" s="156">
        <v>0</v>
      </c>
      <c r="T194" s="157">
        <f t="shared" si="33"/>
        <v>0</v>
      </c>
      <c r="AR194" s="158" t="s">
        <v>188</v>
      </c>
      <c r="AT194" s="158" t="s">
        <v>120</v>
      </c>
      <c r="AU194" s="158" t="s">
        <v>125</v>
      </c>
      <c r="AY194" s="13" t="s">
        <v>118</v>
      </c>
      <c r="BE194" s="159">
        <f t="shared" si="34"/>
        <v>0</v>
      </c>
      <c r="BF194" s="159">
        <f t="shared" si="35"/>
        <v>0</v>
      </c>
      <c r="BG194" s="159">
        <f t="shared" si="36"/>
        <v>0</v>
      </c>
      <c r="BH194" s="159">
        <f t="shared" si="37"/>
        <v>0</v>
      </c>
      <c r="BI194" s="159">
        <f t="shared" si="38"/>
        <v>0</v>
      </c>
      <c r="BJ194" s="13" t="s">
        <v>125</v>
      </c>
      <c r="BK194" s="160">
        <f t="shared" si="39"/>
        <v>0</v>
      </c>
      <c r="BL194" s="13" t="s">
        <v>188</v>
      </c>
      <c r="BM194" s="158" t="s">
        <v>744</v>
      </c>
    </row>
    <row r="195" spans="2:65" s="11" customFormat="1" ht="22.75" customHeight="1">
      <c r="B195" s="134"/>
      <c r="D195" s="135" t="s">
        <v>69</v>
      </c>
      <c r="E195" s="145" t="s">
        <v>745</v>
      </c>
      <c r="F195" s="145" t="s">
        <v>746</v>
      </c>
      <c r="I195" s="137"/>
      <c r="J195" s="146">
        <f>BK195</f>
        <v>0</v>
      </c>
      <c r="L195" s="134"/>
      <c r="M195" s="139"/>
      <c r="N195" s="140"/>
      <c r="O195" s="140"/>
      <c r="P195" s="141">
        <f>SUM(P196:P216)</f>
        <v>0</v>
      </c>
      <c r="Q195" s="140"/>
      <c r="R195" s="141">
        <f>SUM(R196:R216)</f>
        <v>0.13410399640182641</v>
      </c>
      <c r="S195" s="140"/>
      <c r="T195" s="142">
        <f>SUM(T196:T216)</f>
        <v>0</v>
      </c>
      <c r="AR195" s="135" t="s">
        <v>125</v>
      </c>
      <c r="AT195" s="143" t="s">
        <v>69</v>
      </c>
      <c r="AU195" s="143" t="s">
        <v>78</v>
      </c>
      <c r="AY195" s="135" t="s">
        <v>118</v>
      </c>
      <c r="BK195" s="144">
        <f>SUM(BK196:BK216)</f>
        <v>0</v>
      </c>
    </row>
    <row r="196" spans="2:65" s="1" customFormat="1" ht="24" customHeight="1">
      <c r="B196" s="147"/>
      <c r="C196" s="148" t="s">
        <v>493</v>
      </c>
      <c r="D196" s="148" t="s">
        <v>120</v>
      </c>
      <c r="E196" s="149" t="s">
        <v>747</v>
      </c>
      <c r="F196" s="150" t="s">
        <v>748</v>
      </c>
      <c r="G196" s="151" t="s">
        <v>181</v>
      </c>
      <c r="H196" s="152">
        <v>75.495000000000005</v>
      </c>
      <c r="I196" s="153"/>
      <c r="J196" s="152">
        <f t="shared" ref="J196:J216" si="40">ROUND(I196*H196,3)</f>
        <v>0</v>
      </c>
      <c r="K196" s="150" t="s">
        <v>1</v>
      </c>
      <c r="L196" s="28"/>
      <c r="M196" s="154" t="s">
        <v>1</v>
      </c>
      <c r="N196" s="155" t="s">
        <v>36</v>
      </c>
      <c r="O196" s="51"/>
      <c r="P196" s="156">
        <f t="shared" ref="P196:P216" si="41">O196*H196</f>
        <v>0</v>
      </c>
      <c r="Q196" s="156">
        <v>3.6235999999999999E-4</v>
      </c>
      <c r="R196" s="156">
        <f t="shared" ref="R196:R216" si="42">Q196*H196</f>
        <v>2.7356368200000002E-2</v>
      </c>
      <c r="S196" s="156">
        <v>0</v>
      </c>
      <c r="T196" s="157">
        <f t="shared" ref="T196:T216" si="43">S196*H196</f>
        <v>0</v>
      </c>
      <c r="AR196" s="158" t="s">
        <v>188</v>
      </c>
      <c r="AT196" s="158" t="s">
        <v>120</v>
      </c>
      <c r="AU196" s="158" t="s">
        <v>125</v>
      </c>
      <c r="AY196" s="13" t="s">
        <v>118</v>
      </c>
      <c r="BE196" s="159">
        <f t="shared" ref="BE196:BE216" si="44">IF(N196="základná",J196,0)</f>
        <v>0</v>
      </c>
      <c r="BF196" s="159">
        <f t="shared" ref="BF196:BF216" si="45">IF(N196="znížená",J196,0)</f>
        <v>0</v>
      </c>
      <c r="BG196" s="159">
        <f t="shared" ref="BG196:BG216" si="46">IF(N196="zákl. prenesená",J196,0)</f>
        <v>0</v>
      </c>
      <c r="BH196" s="159">
        <f t="shared" ref="BH196:BH216" si="47">IF(N196="zníž. prenesená",J196,0)</f>
        <v>0</v>
      </c>
      <c r="BI196" s="159">
        <f t="shared" ref="BI196:BI216" si="48">IF(N196="nulová",J196,0)</f>
        <v>0</v>
      </c>
      <c r="BJ196" s="13" t="s">
        <v>125</v>
      </c>
      <c r="BK196" s="160">
        <f t="shared" ref="BK196:BK216" si="49">ROUND(I196*H196,3)</f>
        <v>0</v>
      </c>
      <c r="BL196" s="13" t="s">
        <v>188</v>
      </c>
      <c r="BM196" s="158" t="s">
        <v>749</v>
      </c>
    </row>
    <row r="197" spans="2:65" s="1" customFormat="1" ht="24" customHeight="1">
      <c r="B197" s="147"/>
      <c r="C197" s="148" t="s">
        <v>497</v>
      </c>
      <c r="D197" s="148" t="s">
        <v>120</v>
      </c>
      <c r="E197" s="149" t="s">
        <v>750</v>
      </c>
      <c r="F197" s="150" t="s">
        <v>751</v>
      </c>
      <c r="G197" s="151" t="s">
        <v>181</v>
      </c>
      <c r="H197" s="152">
        <v>50.61</v>
      </c>
      <c r="I197" s="153"/>
      <c r="J197" s="152">
        <f t="shared" si="40"/>
        <v>0</v>
      </c>
      <c r="K197" s="150" t="s">
        <v>1</v>
      </c>
      <c r="L197" s="28"/>
      <c r="M197" s="154" t="s">
        <v>1</v>
      </c>
      <c r="N197" s="155" t="s">
        <v>36</v>
      </c>
      <c r="O197" s="51"/>
      <c r="P197" s="156">
        <f t="shared" si="41"/>
        <v>0</v>
      </c>
      <c r="Q197" s="156">
        <v>6.0986000000000005E-4</v>
      </c>
      <c r="R197" s="156">
        <f t="shared" si="42"/>
        <v>3.0865014600000001E-2</v>
      </c>
      <c r="S197" s="156">
        <v>0</v>
      </c>
      <c r="T197" s="157">
        <f t="shared" si="43"/>
        <v>0</v>
      </c>
      <c r="AR197" s="158" t="s">
        <v>188</v>
      </c>
      <c r="AT197" s="158" t="s">
        <v>120</v>
      </c>
      <c r="AU197" s="158" t="s">
        <v>125</v>
      </c>
      <c r="AY197" s="13" t="s">
        <v>118</v>
      </c>
      <c r="BE197" s="159">
        <f t="shared" si="44"/>
        <v>0</v>
      </c>
      <c r="BF197" s="159">
        <f t="shared" si="45"/>
        <v>0</v>
      </c>
      <c r="BG197" s="159">
        <f t="shared" si="46"/>
        <v>0</v>
      </c>
      <c r="BH197" s="159">
        <f t="shared" si="47"/>
        <v>0</v>
      </c>
      <c r="BI197" s="159">
        <f t="shared" si="48"/>
        <v>0</v>
      </c>
      <c r="BJ197" s="13" t="s">
        <v>125</v>
      </c>
      <c r="BK197" s="160">
        <f t="shared" si="49"/>
        <v>0</v>
      </c>
      <c r="BL197" s="13" t="s">
        <v>188</v>
      </c>
      <c r="BM197" s="158" t="s">
        <v>752</v>
      </c>
    </row>
    <row r="198" spans="2:65" s="1" customFormat="1" ht="16.5" customHeight="1">
      <c r="B198" s="147"/>
      <c r="C198" s="148" t="s">
        <v>503</v>
      </c>
      <c r="D198" s="148" t="s">
        <v>120</v>
      </c>
      <c r="E198" s="149" t="s">
        <v>753</v>
      </c>
      <c r="F198" s="150" t="s">
        <v>754</v>
      </c>
      <c r="G198" s="151" t="s">
        <v>181</v>
      </c>
      <c r="H198" s="152">
        <v>19.215</v>
      </c>
      <c r="I198" s="153"/>
      <c r="J198" s="152">
        <f t="shared" si="40"/>
        <v>0</v>
      </c>
      <c r="K198" s="150" t="s">
        <v>1</v>
      </c>
      <c r="L198" s="28"/>
      <c r="M198" s="154" t="s">
        <v>1</v>
      </c>
      <c r="N198" s="155" t="s">
        <v>36</v>
      </c>
      <c r="O198" s="51"/>
      <c r="P198" s="156">
        <f t="shared" si="41"/>
        <v>0</v>
      </c>
      <c r="Q198" s="156">
        <v>5.8E-4</v>
      </c>
      <c r="R198" s="156">
        <f t="shared" si="42"/>
        <v>1.11447E-2</v>
      </c>
      <c r="S198" s="156">
        <v>0</v>
      </c>
      <c r="T198" s="157">
        <f t="shared" si="43"/>
        <v>0</v>
      </c>
      <c r="AR198" s="158" t="s">
        <v>188</v>
      </c>
      <c r="AT198" s="158" t="s">
        <v>120</v>
      </c>
      <c r="AU198" s="158" t="s">
        <v>125</v>
      </c>
      <c r="AY198" s="13" t="s">
        <v>118</v>
      </c>
      <c r="BE198" s="159">
        <f t="shared" si="44"/>
        <v>0</v>
      </c>
      <c r="BF198" s="159">
        <f t="shared" si="45"/>
        <v>0</v>
      </c>
      <c r="BG198" s="159">
        <f t="shared" si="46"/>
        <v>0</v>
      </c>
      <c r="BH198" s="159">
        <f t="shared" si="47"/>
        <v>0</v>
      </c>
      <c r="BI198" s="159">
        <f t="shared" si="48"/>
        <v>0</v>
      </c>
      <c r="BJ198" s="13" t="s">
        <v>125</v>
      </c>
      <c r="BK198" s="160">
        <f t="shared" si="49"/>
        <v>0</v>
      </c>
      <c r="BL198" s="13" t="s">
        <v>188</v>
      </c>
      <c r="BM198" s="158" t="s">
        <v>755</v>
      </c>
    </row>
    <row r="199" spans="2:65" s="1" customFormat="1" ht="16.5" customHeight="1">
      <c r="B199" s="147"/>
      <c r="C199" s="148" t="s">
        <v>507</v>
      </c>
      <c r="D199" s="148" t="s">
        <v>120</v>
      </c>
      <c r="E199" s="149" t="s">
        <v>756</v>
      </c>
      <c r="F199" s="150" t="s">
        <v>757</v>
      </c>
      <c r="G199" s="151" t="s">
        <v>181</v>
      </c>
      <c r="H199" s="152">
        <v>31.184999999999999</v>
      </c>
      <c r="I199" s="153"/>
      <c r="J199" s="152">
        <f t="shared" si="40"/>
        <v>0</v>
      </c>
      <c r="K199" s="150" t="s">
        <v>1</v>
      </c>
      <c r="L199" s="28"/>
      <c r="M199" s="154" t="s">
        <v>1</v>
      </c>
      <c r="N199" s="155" t="s">
        <v>36</v>
      </c>
      <c r="O199" s="51"/>
      <c r="P199" s="156">
        <f t="shared" si="41"/>
        <v>0</v>
      </c>
      <c r="Q199" s="156">
        <v>8.2649999999999998E-4</v>
      </c>
      <c r="R199" s="156">
        <f t="shared" si="42"/>
        <v>2.5774402499999998E-2</v>
      </c>
      <c r="S199" s="156">
        <v>0</v>
      </c>
      <c r="T199" s="157">
        <f t="shared" si="43"/>
        <v>0</v>
      </c>
      <c r="AR199" s="158" t="s">
        <v>188</v>
      </c>
      <c r="AT199" s="158" t="s">
        <v>120</v>
      </c>
      <c r="AU199" s="158" t="s">
        <v>125</v>
      </c>
      <c r="AY199" s="13" t="s">
        <v>118</v>
      </c>
      <c r="BE199" s="159">
        <f t="shared" si="44"/>
        <v>0</v>
      </c>
      <c r="BF199" s="159">
        <f t="shared" si="45"/>
        <v>0</v>
      </c>
      <c r="BG199" s="159">
        <f t="shared" si="46"/>
        <v>0</v>
      </c>
      <c r="BH199" s="159">
        <f t="shared" si="47"/>
        <v>0</v>
      </c>
      <c r="BI199" s="159">
        <f t="shared" si="48"/>
        <v>0</v>
      </c>
      <c r="BJ199" s="13" t="s">
        <v>125</v>
      </c>
      <c r="BK199" s="160">
        <f t="shared" si="49"/>
        <v>0</v>
      </c>
      <c r="BL199" s="13" t="s">
        <v>188</v>
      </c>
      <c r="BM199" s="158" t="s">
        <v>758</v>
      </c>
    </row>
    <row r="200" spans="2:65" s="1" customFormat="1" ht="24" customHeight="1">
      <c r="B200" s="147"/>
      <c r="C200" s="148" t="s">
        <v>511</v>
      </c>
      <c r="D200" s="148" t="s">
        <v>120</v>
      </c>
      <c r="E200" s="149" t="s">
        <v>759</v>
      </c>
      <c r="F200" s="150" t="s">
        <v>760</v>
      </c>
      <c r="G200" s="151" t="s">
        <v>217</v>
      </c>
      <c r="H200" s="152">
        <v>3</v>
      </c>
      <c r="I200" s="153"/>
      <c r="J200" s="152">
        <f t="shared" si="40"/>
        <v>0</v>
      </c>
      <c r="K200" s="150" t="s">
        <v>137</v>
      </c>
      <c r="L200" s="28"/>
      <c r="M200" s="154" t="s">
        <v>1</v>
      </c>
      <c r="N200" s="155" t="s">
        <v>36</v>
      </c>
      <c r="O200" s="51"/>
      <c r="P200" s="156">
        <f t="shared" si="41"/>
        <v>0</v>
      </c>
      <c r="Q200" s="156">
        <v>2.2759999999999999E-5</v>
      </c>
      <c r="R200" s="156">
        <f t="shared" si="42"/>
        <v>6.827999999999999E-5</v>
      </c>
      <c r="S200" s="156">
        <v>0</v>
      </c>
      <c r="T200" s="157">
        <f t="shared" si="43"/>
        <v>0</v>
      </c>
      <c r="AR200" s="158" t="s">
        <v>188</v>
      </c>
      <c r="AT200" s="158" t="s">
        <v>120</v>
      </c>
      <c r="AU200" s="158" t="s">
        <v>125</v>
      </c>
      <c r="AY200" s="13" t="s">
        <v>118</v>
      </c>
      <c r="BE200" s="159">
        <f t="shared" si="44"/>
        <v>0</v>
      </c>
      <c r="BF200" s="159">
        <f t="shared" si="45"/>
        <v>0</v>
      </c>
      <c r="BG200" s="159">
        <f t="shared" si="46"/>
        <v>0</v>
      </c>
      <c r="BH200" s="159">
        <f t="shared" si="47"/>
        <v>0</v>
      </c>
      <c r="BI200" s="159">
        <f t="shared" si="48"/>
        <v>0</v>
      </c>
      <c r="BJ200" s="13" t="s">
        <v>125</v>
      </c>
      <c r="BK200" s="160">
        <f t="shared" si="49"/>
        <v>0</v>
      </c>
      <c r="BL200" s="13" t="s">
        <v>188</v>
      </c>
      <c r="BM200" s="158" t="s">
        <v>761</v>
      </c>
    </row>
    <row r="201" spans="2:65" s="1" customFormat="1" ht="24" customHeight="1">
      <c r="B201" s="147"/>
      <c r="C201" s="161" t="s">
        <v>251</v>
      </c>
      <c r="D201" s="161" t="s">
        <v>173</v>
      </c>
      <c r="E201" s="162" t="s">
        <v>762</v>
      </c>
      <c r="F201" s="163" t="s">
        <v>763</v>
      </c>
      <c r="G201" s="164" t="s">
        <v>217</v>
      </c>
      <c r="H201" s="165">
        <v>3</v>
      </c>
      <c r="I201" s="166"/>
      <c r="J201" s="165">
        <f t="shared" si="40"/>
        <v>0</v>
      </c>
      <c r="K201" s="163" t="s">
        <v>137</v>
      </c>
      <c r="L201" s="167"/>
      <c r="M201" s="168" t="s">
        <v>1</v>
      </c>
      <c r="N201" s="169" t="s">
        <v>36</v>
      </c>
      <c r="O201" s="51"/>
      <c r="P201" s="156">
        <f t="shared" si="41"/>
        <v>0</v>
      </c>
      <c r="Q201" s="156">
        <v>3.1999999999999999E-5</v>
      </c>
      <c r="R201" s="156">
        <f t="shared" si="42"/>
        <v>9.6000000000000002E-5</v>
      </c>
      <c r="S201" s="156">
        <v>0</v>
      </c>
      <c r="T201" s="157">
        <f t="shared" si="43"/>
        <v>0</v>
      </c>
      <c r="AR201" s="158" t="s">
        <v>222</v>
      </c>
      <c r="AT201" s="158" t="s">
        <v>173</v>
      </c>
      <c r="AU201" s="158" t="s">
        <v>125</v>
      </c>
      <c r="AY201" s="13" t="s">
        <v>118</v>
      </c>
      <c r="BE201" s="159">
        <f t="shared" si="44"/>
        <v>0</v>
      </c>
      <c r="BF201" s="159">
        <f t="shared" si="45"/>
        <v>0</v>
      </c>
      <c r="BG201" s="159">
        <f t="shared" si="46"/>
        <v>0</v>
      </c>
      <c r="BH201" s="159">
        <f t="shared" si="47"/>
        <v>0</v>
      </c>
      <c r="BI201" s="159">
        <f t="shared" si="48"/>
        <v>0</v>
      </c>
      <c r="BJ201" s="13" t="s">
        <v>125</v>
      </c>
      <c r="BK201" s="160">
        <f t="shared" si="49"/>
        <v>0</v>
      </c>
      <c r="BL201" s="13" t="s">
        <v>188</v>
      </c>
      <c r="BM201" s="158" t="s">
        <v>764</v>
      </c>
    </row>
    <row r="202" spans="2:65" s="1" customFormat="1" ht="24" customHeight="1">
      <c r="B202" s="147"/>
      <c r="C202" s="148" t="s">
        <v>518</v>
      </c>
      <c r="D202" s="148" t="s">
        <v>120</v>
      </c>
      <c r="E202" s="149" t="s">
        <v>765</v>
      </c>
      <c r="F202" s="150" t="s">
        <v>766</v>
      </c>
      <c r="G202" s="151" t="s">
        <v>217</v>
      </c>
      <c r="H202" s="152">
        <v>1</v>
      </c>
      <c r="I202" s="153"/>
      <c r="J202" s="152">
        <f t="shared" si="40"/>
        <v>0</v>
      </c>
      <c r="K202" s="150" t="s">
        <v>137</v>
      </c>
      <c r="L202" s="28"/>
      <c r="M202" s="154" t="s">
        <v>1</v>
      </c>
      <c r="N202" s="155" t="s">
        <v>36</v>
      </c>
      <c r="O202" s="51"/>
      <c r="P202" s="156">
        <f t="shared" si="41"/>
        <v>0</v>
      </c>
      <c r="Q202" s="156">
        <v>6.0000000000000002E-5</v>
      </c>
      <c r="R202" s="156">
        <f t="shared" si="42"/>
        <v>6.0000000000000002E-5</v>
      </c>
      <c r="S202" s="156">
        <v>0</v>
      </c>
      <c r="T202" s="157">
        <f t="shared" si="43"/>
        <v>0</v>
      </c>
      <c r="AR202" s="158" t="s">
        <v>188</v>
      </c>
      <c r="AT202" s="158" t="s">
        <v>120</v>
      </c>
      <c r="AU202" s="158" t="s">
        <v>125</v>
      </c>
      <c r="AY202" s="13" t="s">
        <v>118</v>
      </c>
      <c r="BE202" s="159">
        <f t="shared" si="44"/>
        <v>0</v>
      </c>
      <c r="BF202" s="159">
        <f t="shared" si="45"/>
        <v>0</v>
      </c>
      <c r="BG202" s="159">
        <f t="shared" si="46"/>
        <v>0</v>
      </c>
      <c r="BH202" s="159">
        <f t="shared" si="47"/>
        <v>0</v>
      </c>
      <c r="BI202" s="159">
        <f t="shared" si="48"/>
        <v>0</v>
      </c>
      <c r="BJ202" s="13" t="s">
        <v>125</v>
      </c>
      <c r="BK202" s="160">
        <f t="shared" si="49"/>
        <v>0</v>
      </c>
      <c r="BL202" s="13" t="s">
        <v>188</v>
      </c>
      <c r="BM202" s="158" t="s">
        <v>767</v>
      </c>
    </row>
    <row r="203" spans="2:65" s="1" customFormat="1" ht="24" customHeight="1">
      <c r="B203" s="147"/>
      <c r="C203" s="161" t="s">
        <v>522</v>
      </c>
      <c r="D203" s="161" t="s">
        <v>173</v>
      </c>
      <c r="E203" s="162" t="s">
        <v>768</v>
      </c>
      <c r="F203" s="163" t="s">
        <v>769</v>
      </c>
      <c r="G203" s="164" t="s">
        <v>217</v>
      </c>
      <c r="H203" s="165">
        <v>1</v>
      </c>
      <c r="I203" s="166"/>
      <c r="J203" s="165">
        <f t="shared" si="40"/>
        <v>0</v>
      </c>
      <c r="K203" s="163" t="s">
        <v>137</v>
      </c>
      <c r="L203" s="167"/>
      <c r="M203" s="168" t="s">
        <v>1</v>
      </c>
      <c r="N203" s="169" t="s">
        <v>36</v>
      </c>
      <c r="O203" s="51"/>
      <c r="P203" s="156">
        <f t="shared" si="41"/>
        <v>0</v>
      </c>
      <c r="Q203" s="156">
        <v>7.5000000000000002E-4</v>
      </c>
      <c r="R203" s="156">
        <f t="shared" si="42"/>
        <v>7.5000000000000002E-4</v>
      </c>
      <c r="S203" s="156">
        <v>0</v>
      </c>
      <c r="T203" s="157">
        <f t="shared" si="43"/>
        <v>0</v>
      </c>
      <c r="AR203" s="158" t="s">
        <v>222</v>
      </c>
      <c r="AT203" s="158" t="s">
        <v>173</v>
      </c>
      <c r="AU203" s="158" t="s">
        <v>125</v>
      </c>
      <c r="AY203" s="13" t="s">
        <v>118</v>
      </c>
      <c r="BE203" s="159">
        <f t="shared" si="44"/>
        <v>0</v>
      </c>
      <c r="BF203" s="159">
        <f t="shared" si="45"/>
        <v>0</v>
      </c>
      <c r="BG203" s="159">
        <f t="shared" si="46"/>
        <v>0</v>
      </c>
      <c r="BH203" s="159">
        <f t="shared" si="47"/>
        <v>0</v>
      </c>
      <c r="BI203" s="159">
        <f t="shared" si="48"/>
        <v>0</v>
      </c>
      <c r="BJ203" s="13" t="s">
        <v>125</v>
      </c>
      <c r="BK203" s="160">
        <f t="shared" si="49"/>
        <v>0</v>
      </c>
      <c r="BL203" s="13" t="s">
        <v>188</v>
      </c>
      <c r="BM203" s="158" t="s">
        <v>770</v>
      </c>
    </row>
    <row r="204" spans="2:65" s="1" customFormat="1" ht="16.5" customHeight="1">
      <c r="B204" s="147"/>
      <c r="C204" s="148" t="s">
        <v>526</v>
      </c>
      <c r="D204" s="148" t="s">
        <v>120</v>
      </c>
      <c r="E204" s="149" t="s">
        <v>771</v>
      </c>
      <c r="F204" s="150" t="s">
        <v>772</v>
      </c>
      <c r="G204" s="151" t="s">
        <v>217</v>
      </c>
      <c r="H204" s="152">
        <v>1</v>
      </c>
      <c r="I204" s="153"/>
      <c r="J204" s="152">
        <f t="shared" si="40"/>
        <v>0</v>
      </c>
      <c r="K204" s="150" t="s">
        <v>182</v>
      </c>
      <c r="L204" s="28"/>
      <c r="M204" s="154" t="s">
        <v>1</v>
      </c>
      <c r="N204" s="155" t="s">
        <v>36</v>
      </c>
      <c r="O204" s="51"/>
      <c r="P204" s="156">
        <f t="shared" si="41"/>
        <v>0</v>
      </c>
      <c r="Q204" s="156">
        <v>5.1740000000000003E-5</v>
      </c>
      <c r="R204" s="156">
        <f t="shared" si="42"/>
        <v>5.1740000000000003E-5</v>
      </c>
      <c r="S204" s="156">
        <v>0</v>
      </c>
      <c r="T204" s="157">
        <f t="shared" si="43"/>
        <v>0</v>
      </c>
      <c r="AR204" s="158" t="s">
        <v>188</v>
      </c>
      <c r="AT204" s="158" t="s">
        <v>120</v>
      </c>
      <c r="AU204" s="158" t="s">
        <v>125</v>
      </c>
      <c r="AY204" s="13" t="s">
        <v>118</v>
      </c>
      <c r="BE204" s="159">
        <f t="shared" si="44"/>
        <v>0</v>
      </c>
      <c r="BF204" s="159">
        <f t="shared" si="45"/>
        <v>0</v>
      </c>
      <c r="BG204" s="159">
        <f t="shared" si="46"/>
        <v>0</v>
      </c>
      <c r="BH204" s="159">
        <f t="shared" si="47"/>
        <v>0</v>
      </c>
      <c r="BI204" s="159">
        <f t="shared" si="48"/>
        <v>0</v>
      </c>
      <c r="BJ204" s="13" t="s">
        <v>125</v>
      </c>
      <c r="BK204" s="160">
        <f t="shared" si="49"/>
        <v>0</v>
      </c>
      <c r="BL204" s="13" t="s">
        <v>188</v>
      </c>
      <c r="BM204" s="158" t="s">
        <v>773</v>
      </c>
    </row>
    <row r="205" spans="2:65" s="1" customFormat="1" ht="16.5" customHeight="1">
      <c r="B205" s="147"/>
      <c r="C205" s="161" t="s">
        <v>530</v>
      </c>
      <c r="D205" s="161" t="s">
        <v>173</v>
      </c>
      <c r="E205" s="162" t="s">
        <v>774</v>
      </c>
      <c r="F205" s="163" t="s">
        <v>775</v>
      </c>
      <c r="G205" s="164" t="s">
        <v>217</v>
      </c>
      <c r="H205" s="165">
        <v>1</v>
      </c>
      <c r="I205" s="166"/>
      <c r="J205" s="165">
        <f t="shared" si="40"/>
        <v>0</v>
      </c>
      <c r="K205" s="163" t="s">
        <v>182</v>
      </c>
      <c r="L205" s="167"/>
      <c r="M205" s="168" t="s">
        <v>1</v>
      </c>
      <c r="N205" s="169" t="s">
        <v>36</v>
      </c>
      <c r="O205" s="51"/>
      <c r="P205" s="156">
        <f t="shared" si="41"/>
        <v>0</v>
      </c>
      <c r="Q205" s="156">
        <v>5.0000000000000001E-4</v>
      </c>
      <c r="R205" s="156">
        <f t="shared" si="42"/>
        <v>5.0000000000000001E-4</v>
      </c>
      <c r="S205" s="156">
        <v>0</v>
      </c>
      <c r="T205" s="157">
        <f t="shared" si="43"/>
        <v>0</v>
      </c>
      <c r="AR205" s="158" t="s">
        <v>222</v>
      </c>
      <c r="AT205" s="158" t="s">
        <v>173</v>
      </c>
      <c r="AU205" s="158" t="s">
        <v>125</v>
      </c>
      <c r="AY205" s="13" t="s">
        <v>118</v>
      </c>
      <c r="BE205" s="159">
        <f t="shared" si="44"/>
        <v>0</v>
      </c>
      <c r="BF205" s="159">
        <f t="shared" si="45"/>
        <v>0</v>
      </c>
      <c r="BG205" s="159">
        <f t="shared" si="46"/>
        <v>0</v>
      </c>
      <c r="BH205" s="159">
        <f t="shared" si="47"/>
        <v>0</v>
      </c>
      <c r="BI205" s="159">
        <f t="shared" si="48"/>
        <v>0</v>
      </c>
      <c r="BJ205" s="13" t="s">
        <v>125</v>
      </c>
      <c r="BK205" s="160">
        <f t="shared" si="49"/>
        <v>0</v>
      </c>
      <c r="BL205" s="13" t="s">
        <v>188</v>
      </c>
      <c r="BM205" s="158" t="s">
        <v>776</v>
      </c>
    </row>
    <row r="206" spans="2:65" s="1" customFormat="1" ht="16.5" customHeight="1">
      <c r="B206" s="147"/>
      <c r="C206" s="148" t="s">
        <v>534</v>
      </c>
      <c r="D206" s="148" t="s">
        <v>120</v>
      </c>
      <c r="E206" s="149" t="s">
        <v>777</v>
      </c>
      <c r="F206" s="150" t="s">
        <v>778</v>
      </c>
      <c r="G206" s="151" t="s">
        <v>217</v>
      </c>
      <c r="H206" s="152">
        <v>1</v>
      </c>
      <c r="I206" s="153"/>
      <c r="J206" s="152">
        <f t="shared" si="40"/>
        <v>0</v>
      </c>
      <c r="K206" s="150" t="s">
        <v>182</v>
      </c>
      <c r="L206" s="28"/>
      <c r="M206" s="154" t="s">
        <v>1</v>
      </c>
      <c r="N206" s="155" t="s">
        <v>36</v>
      </c>
      <c r="O206" s="51"/>
      <c r="P206" s="156">
        <f t="shared" si="41"/>
        <v>0</v>
      </c>
      <c r="Q206" s="156">
        <v>2.2759999999999999E-5</v>
      </c>
      <c r="R206" s="156">
        <f t="shared" si="42"/>
        <v>2.2759999999999999E-5</v>
      </c>
      <c r="S206" s="156">
        <v>0</v>
      </c>
      <c r="T206" s="157">
        <f t="shared" si="43"/>
        <v>0</v>
      </c>
      <c r="AR206" s="158" t="s">
        <v>188</v>
      </c>
      <c r="AT206" s="158" t="s">
        <v>120</v>
      </c>
      <c r="AU206" s="158" t="s">
        <v>125</v>
      </c>
      <c r="AY206" s="13" t="s">
        <v>118</v>
      </c>
      <c r="BE206" s="159">
        <f t="shared" si="44"/>
        <v>0</v>
      </c>
      <c r="BF206" s="159">
        <f t="shared" si="45"/>
        <v>0</v>
      </c>
      <c r="BG206" s="159">
        <f t="shared" si="46"/>
        <v>0</v>
      </c>
      <c r="BH206" s="159">
        <f t="shared" si="47"/>
        <v>0</v>
      </c>
      <c r="BI206" s="159">
        <f t="shared" si="48"/>
        <v>0</v>
      </c>
      <c r="BJ206" s="13" t="s">
        <v>125</v>
      </c>
      <c r="BK206" s="160">
        <f t="shared" si="49"/>
        <v>0</v>
      </c>
      <c r="BL206" s="13" t="s">
        <v>188</v>
      </c>
      <c r="BM206" s="158" t="s">
        <v>779</v>
      </c>
    </row>
    <row r="207" spans="2:65" s="1" customFormat="1" ht="24" customHeight="1">
      <c r="B207" s="147"/>
      <c r="C207" s="161" t="s">
        <v>538</v>
      </c>
      <c r="D207" s="161" t="s">
        <v>173</v>
      </c>
      <c r="E207" s="162" t="s">
        <v>780</v>
      </c>
      <c r="F207" s="163" t="s">
        <v>781</v>
      </c>
      <c r="G207" s="164" t="s">
        <v>217</v>
      </c>
      <c r="H207" s="165">
        <v>1</v>
      </c>
      <c r="I207" s="166"/>
      <c r="J207" s="165">
        <f t="shared" si="40"/>
        <v>0</v>
      </c>
      <c r="K207" s="163" t="s">
        <v>182</v>
      </c>
      <c r="L207" s="167"/>
      <c r="M207" s="168" t="s">
        <v>1</v>
      </c>
      <c r="N207" s="169" t="s">
        <v>36</v>
      </c>
      <c r="O207" s="51"/>
      <c r="P207" s="156">
        <f t="shared" si="41"/>
        <v>0</v>
      </c>
      <c r="Q207" s="156">
        <v>3.8000000000000002E-4</v>
      </c>
      <c r="R207" s="156">
        <f t="shared" si="42"/>
        <v>3.8000000000000002E-4</v>
      </c>
      <c r="S207" s="156">
        <v>0</v>
      </c>
      <c r="T207" s="157">
        <f t="shared" si="43"/>
        <v>0</v>
      </c>
      <c r="AR207" s="158" t="s">
        <v>222</v>
      </c>
      <c r="AT207" s="158" t="s">
        <v>173</v>
      </c>
      <c r="AU207" s="158" t="s">
        <v>125</v>
      </c>
      <c r="AY207" s="13" t="s">
        <v>118</v>
      </c>
      <c r="BE207" s="159">
        <f t="shared" si="44"/>
        <v>0</v>
      </c>
      <c r="BF207" s="159">
        <f t="shared" si="45"/>
        <v>0</v>
      </c>
      <c r="BG207" s="159">
        <f t="shared" si="46"/>
        <v>0</v>
      </c>
      <c r="BH207" s="159">
        <f t="shared" si="47"/>
        <v>0</v>
      </c>
      <c r="BI207" s="159">
        <f t="shared" si="48"/>
        <v>0</v>
      </c>
      <c r="BJ207" s="13" t="s">
        <v>125</v>
      </c>
      <c r="BK207" s="160">
        <f t="shared" si="49"/>
        <v>0</v>
      </c>
      <c r="BL207" s="13" t="s">
        <v>188</v>
      </c>
      <c r="BM207" s="158" t="s">
        <v>782</v>
      </c>
    </row>
    <row r="208" spans="2:65" s="1" customFormat="1" ht="16.5" customHeight="1">
      <c r="B208" s="147"/>
      <c r="C208" s="148" t="s">
        <v>542</v>
      </c>
      <c r="D208" s="148" t="s">
        <v>120</v>
      </c>
      <c r="E208" s="149" t="s">
        <v>783</v>
      </c>
      <c r="F208" s="150" t="s">
        <v>784</v>
      </c>
      <c r="G208" s="151" t="s">
        <v>217</v>
      </c>
      <c r="H208" s="152">
        <v>1</v>
      </c>
      <c r="I208" s="153"/>
      <c r="J208" s="152">
        <f t="shared" si="40"/>
        <v>0</v>
      </c>
      <c r="K208" s="150" t="s">
        <v>205</v>
      </c>
      <c r="L208" s="28"/>
      <c r="M208" s="154" t="s">
        <v>1</v>
      </c>
      <c r="N208" s="155" t="s">
        <v>36</v>
      </c>
      <c r="O208" s="51"/>
      <c r="P208" s="156">
        <f t="shared" si="41"/>
        <v>0</v>
      </c>
      <c r="Q208" s="156">
        <v>5.0000000000000002E-5</v>
      </c>
      <c r="R208" s="156">
        <f t="shared" si="42"/>
        <v>5.0000000000000002E-5</v>
      </c>
      <c r="S208" s="156">
        <v>0</v>
      </c>
      <c r="T208" s="157">
        <f t="shared" si="43"/>
        <v>0</v>
      </c>
      <c r="AR208" s="158" t="s">
        <v>188</v>
      </c>
      <c r="AT208" s="158" t="s">
        <v>120</v>
      </c>
      <c r="AU208" s="158" t="s">
        <v>125</v>
      </c>
      <c r="AY208" s="13" t="s">
        <v>118</v>
      </c>
      <c r="BE208" s="159">
        <f t="shared" si="44"/>
        <v>0</v>
      </c>
      <c r="BF208" s="159">
        <f t="shared" si="45"/>
        <v>0</v>
      </c>
      <c r="BG208" s="159">
        <f t="shared" si="46"/>
        <v>0</v>
      </c>
      <c r="BH208" s="159">
        <f t="shared" si="47"/>
        <v>0</v>
      </c>
      <c r="BI208" s="159">
        <f t="shared" si="48"/>
        <v>0</v>
      </c>
      <c r="BJ208" s="13" t="s">
        <v>125</v>
      </c>
      <c r="BK208" s="160">
        <f t="shared" si="49"/>
        <v>0</v>
      </c>
      <c r="BL208" s="13" t="s">
        <v>188</v>
      </c>
      <c r="BM208" s="158" t="s">
        <v>785</v>
      </c>
    </row>
    <row r="209" spans="2:65" s="1" customFormat="1" ht="24" customHeight="1">
      <c r="B209" s="147"/>
      <c r="C209" s="161" t="s">
        <v>546</v>
      </c>
      <c r="D209" s="161" t="s">
        <v>173</v>
      </c>
      <c r="E209" s="162" t="s">
        <v>786</v>
      </c>
      <c r="F209" s="163" t="s">
        <v>787</v>
      </c>
      <c r="G209" s="164" t="s">
        <v>217</v>
      </c>
      <c r="H209" s="165">
        <v>1</v>
      </c>
      <c r="I209" s="166"/>
      <c r="J209" s="165">
        <f t="shared" si="40"/>
        <v>0</v>
      </c>
      <c r="K209" s="163" t="s">
        <v>205</v>
      </c>
      <c r="L209" s="167"/>
      <c r="M209" s="168" t="s">
        <v>1</v>
      </c>
      <c r="N209" s="169" t="s">
        <v>36</v>
      </c>
      <c r="O209" s="51"/>
      <c r="P209" s="156">
        <f t="shared" si="41"/>
        <v>0</v>
      </c>
      <c r="Q209" s="156">
        <v>8.25E-4</v>
      </c>
      <c r="R209" s="156">
        <f t="shared" si="42"/>
        <v>8.25E-4</v>
      </c>
      <c r="S209" s="156">
        <v>0</v>
      </c>
      <c r="T209" s="157">
        <f t="shared" si="43"/>
        <v>0</v>
      </c>
      <c r="AR209" s="158" t="s">
        <v>222</v>
      </c>
      <c r="AT209" s="158" t="s">
        <v>173</v>
      </c>
      <c r="AU209" s="158" t="s">
        <v>125</v>
      </c>
      <c r="AY209" s="13" t="s">
        <v>118</v>
      </c>
      <c r="BE209" s="159">
        <f t="shared" si="44"/>
        <v>0</v>
      </c>
      <c r="BF209" s="159">
        <f t="shared" si="45"/>
        <v>0</v>
      </c>
      <c r="BG209" s="159">
        <f t="shared" si="46"/>
        <v>0</v>
      </c>
      <c r="BH209" s="159">
        <f t="shared" si="47"/>
        <v>0</v>
      </c>
      <c r="BI209" s="159">
        <f t="shared" si="48"/>
        <v>0</v>
      </c>
      <c r="BJ209" s="13" t="s">
        <v>125</v>
      </c>
      <c r="BK209" s="160">
        <f t="shared" si="49"/>
        <v>0</v>
      </c>
      <c r="BL209" s="13" t="s">
        <v>188</v>
      </c>
      <c r="BM209" s="158" t="s">
        <v>788</v>
      </c>
    </row>
    <row r="210" spans="2:65" s="1" customFormat="1" ht="16.5" customHeight="1">
      <c r="B210" s="147"/>
      <c r="C210" s="148" t="s">
        <v>550</v>
      </c>
      <c r="D210" s="148" t="s">
        <v>120</v>
      </c>
      <c r="E210" s="149" t="s">
        <v>789</v>
      </c>
      <c r="F210" s="150" t="s">
        <v>790</v>
      </c>
      <c r="G210" s="151" t="s">
        <v>217</v>
      </c>
      <c r="H210" s="152">
        <v>1</v>
      </c>
      <c r="I210" s="153"/>
      <c r="J210" s="152">
        <f t="shared" si="40"/>
        <v>0</v>
      </c>
      <c r="K210" s="150" t="s">
        <v>182</v>
      </c>
      <c r="L210" s="28"/>
      <c r="M210" s="154" t="s">
        <v>1</v>
      </c>
      <c r="N210" s="155" t="s">
        <v>36</v>
      </c>
      <c r="O210" s="51"/>
      <c r="P210" s="156">
        <f t="shared" si="41"/>
        <v>0</v>
      </c>
      <c r="Q210" s="156">
        <v>2.2759999999999999E-5</v>
      </c>
      <c r="R210" s="156">
        <f t="shared" si="42"/>
        <v>2.2759999999999999E-5</v>
      </c>
      <c r="S210" s="156">
        <v>0</v>
      </c>
      <c r="T210" s="157">
        <f t="shared" si="43"/>
        <v>0</v>
      </c>
      <c r="AR210" s="158" t="s">
        <v>188</v>
      </c>
      <c r="AT210" s="158" t="s">
        <v>120</v>
      </c>
      <c r="AU210" s="158" t="s">
        <v>125</v>
      </c>
      <c r="AY210" s="13" t="s">
        <v>118</v>
      </c>
      <c r="BE210" s="159">
        <f t="shared" si="44"/>
        <v>0</v>
      </c>
      <c r="BF210" s="159">
        <f t="shared" si="45"/>
        <v>0</v>
      </c>
      <c r="BG210" s="159">
        <f t="shared" si="46"/>
        <v>0</v>
      </c>
      <c r="BH210" s="159">
        <f t="shared" si="47"/>
        <v>0</v>
      </c>
      <c r="BI210" s="159">
        <f t="shared" si="48"/>
        <v>0</v>
      </c>
      <c r="BJ210" s="13" t="s">
        <v>125</v>
      </c>
      <c r="BK210" s="160">
        <f t="shared" si="49"/>
        <v>0</v>
      </c>
      <c r="BL210" s="13" t="s">
        <v>188</v>
      </c>
      <c r="BM210" s="158" t="s">
        <v>791</v>
      </c>
    </row>
    <row r="211" spans="2:65" s="1" customFormat="1" ht="16.5" customHeight="1">
      <c r="B211" s="147"/>
      <c r="C211" s="161" t="s">
        <v>554</v>
      </c>
      <c r="D211" s="161" t="s">
        <v>173</v>
      </c>
      <c r="E211" s="162" t="s">
        <v>792</v>
      </c>
      <c r="F211" s="163" t="s">
        <v>793</v>
      </c>
      <c r="G211" s="164" t="s">
        <v>217</v>
      </c>
      <c r="H211" s="165">
        <v>1</v>
      </c>
      <c r="I211" s="166"/>
      <c r="J211" s="165">
        <f t="shared" si="40"/>
        <v>0</v>
      </c>
      <c r="K211" s="163" t="s">
        <v>182</v>
      </c>
      <c r="L211" s="167"/>
      <c r="M211" s="168" t="s">
        <v>1</v>
      </c>
      <c r="N211" s="169" t="s">
        <v>36</v>
      </c>
      <c r="O211" s="51"/>
      <c r="P211" s="156">
        <f t="shared" si="41"/>
        <v>0</v>
      </c>
      <c r="Q211" s="156">
        <v>3.3E-4</v>
      </c>
      <c r="R211" s="156">
        <f t="shared" si="42"/>
        <v>3.3E-4</v>
      </c>
      <c r="S211" s="156">
        <v>0</v>
      </c>
      <c r="T211" s="157">
        <f t="shared" si="43"/>
        <v>0</v>
      </c>
      <c r="AR211" s="158" t="s">
        <v>222</v>
      </c>
      <c r="AT211" s="158" t="s">
        <v>173</v>
      </c>
      <c r="AU211" s="158" t="s">
        <v>125</v>
      </c>
      <c r="AY211" s="13" t="s">
        <v>118</v>
      </c>
      <c r="BE211" s="159">
        <f t="shared" si="44"/>
        <v>0</v>
      </c>
      <c r="BF211" s="159">
        <f t="shared" si="45"/>
        <v>0</v>
      </c>
      <c r="BG211" s="159">
        <f t="shared" si="46"/>
        <v>0</v>
      </c>
      <c r="BH211" s="159">
        <f t="shared" si="47"/>
        <v>0</v>
      </c>
      <c r="BI211" s="159">
        <f t="shared" si="48"/>
        <v>0</v>
      </c>
      <c r="BJ211" s="13" t="s">
        <v>125</v>
      </c>
      <c r="BK211" s="160">
        <f t="shared" si="49"/>
        <v>0</v>
      </c>
      <c r="BL211" s="13" t="s">
        <v>188</v>
      </c>
      <c r="BM211" s="158" t="s">
        <v>794</v>
      </c>
    </row>
    <row r="212" spans="2:65" s="1" customFormat="1" ht="24" customHeight="1">
      <c r="B212" s="147"/>
      <c r="C212" s="148" t="s">
        <v>558</v>
      </c>
      <c r="D212" s="148" t="s">
        <v>120</v>
      </c>
      <c r="E212" s="149" t="s">
        <v>795</v>
      </c>
      <c r="F212" s="150" t="s">
        <v>796</v>
      </c>
      <c r="G212" s="151" t="s">
        <v>181</v>
      </c>
      <c r="H212" s="152">
        <v>176.505</v>
      </c>
      <c r="I212" s="153"/>
      <c r="J212" s="152">
        <f t="shared" si="40"/>
        <v>0</v>
      </c>
      <c r="K212" s="150" t="s">
        <v>1</v>
      </c>
      <c r="L212" s="28"/>
      <c r="M212" s="154" t="s">
        <v>1</v>
      </c>
      <c r="N212" s="155" t="s">
        <v>36</v>
      </c>
      <c r="O212" s="51"/>
      <c r="P212" s="156">
        <f t="shared" si="41"/>
        <v>0</v>
      </c>
      <c r="Q212" s="156">
        <v>1.8652118128E-4</v>
      </c>
      <c r="R212" s="156">
        <f t="shared" si="42"/>
        <v>3.2921921101826401E-2</v>
      </c>
      <c r="S212" s="156">
        <v>0</v>
      </c>
      <c r="T212" s="157">
        <f t="shared" si="43"/>
        <v>0</v>
      </c>
      <c r="AR212" s="158" t="s">
        <v>188</v>
      </c>
      <c r="AT212" s="158" t="s">
        <v>120</v>
      </c>
      <c r="AU212" s="158" t="s">
        <v>125</v>
      </c>
      <c r="AY212" s="13" t="s">
        <v>118</v>
      </c>
      <c r="BE212" s="159">
        <f t="shared" si="44"/>
        <v>0</v>
      </c>
      <c r="BF212" s="159">
        <f t="shared" si="45"/>
        <v>0</v>
      </c>
      <c r="BG212" s="159">
        <f t="shared" si="46"/>
        <v>0</v>
      </c>
      <c r="BH212" s="159">
        <f t="shared" si="47"/>
        <v>0</v>
      </c>
      <c r="BI212" s="159">
        <f t="shared" si="48"/>
        <v>0</v>
      </c>
      <c r="BJ212" s="13" t="s">
        <v>125</v>
      </c>
      <c r="BK212" s="160">
        <f t="shared" si="49"/>
        <v>0</v>
      </c>
      <c r="BL212" s="13" t="s">
        <v>188</v>
      </c>
      <c r="BM212" s="158" t="s">
        <v>797</v>
      </c>
    </row>
    <row r="213" spans="2:65" s="1" customFormat="1" ht="24" customHeight="1">
      <c r="B213" s="147"/>
      <c r="C213" s="148" t="s">
        <v>562</v>
      </c>
      <c r="D213" s="148" t="s">
        <v>120</v>
      </c>
      <c r="E213" s="149" t="s">
        <v>798</v>
      </c>
      <c r="F213" s="150" t="s">
        <v>799</v>
      </c>
      <c r="G213" s="151" t="s">
        <v>181</v>
      </c>
      <c r="H213" s="152">
        <v>176.505</v>
      </c>
      <c r="I213" s="153"/>
      <c r="J213" s="152">
        <f t="shared" si="40"/>
        <v>0</v>
      </c>
      <c r="K213" s="150" t="s">
        <v>1</v>
      </c>
      <c r="L213" s="28"/>
      <c r="M213" s="154" t="s">
        <v>1</v>
      </c>
      <c r="N213" s="155" t="s">
        <v>36</v>
      </c>
      <c r="O213" s="51"/>
      <c r="P213" s="156">
        <f t="shared" si="41"/>
        <v>0</v>
      </c>
      <c r="Q213" s="156">
        <v>1.0000000000000001E-5</v>
      </c>
      <c r="R213" s="156">
        <f t="shared" si="42"/>
        <v>1.76505E-3</v>
      </c>
      <c r="S213" s="156">
        <v>0</v>
      </c>
      <c r="T213" s="157">
        <f t="shared" si="43"/>
        <v>0</v>
      </c>
      <c r="AR213" s="158" t="s">
        <v>188</v>
      </c>
      <c r="AT213" s="158" t="s">
        <v>120</v>
      </c>
      <c r="AU213" s="158" t="s">
        <v>125</v>
      </c>
      <c r="AY213" s="13" t="s">
        <v>118</v>
      </c>
      <c r="BE213" s="159">
        <f t="shared" si="44"/>
        <v>0</v>
      </c>
      <c r="BF213" s="159">
        <f t="shared" si="45"/>
        <v>0</v>
      </c>
      <c r="BG213" s="159">
        <f t="shared" si="46"/>
        <v>0</v>
      </c>
      <c r="BH213" s="159">
        <f t="shared" si="47"/>
        <v>0</v>
      </c>
      <c r="BI213" s="159">
        <f t="shared" si="48"/>
        <v>0</v>
      </c>
      <c r="BJ213" s="13" t="s">
        <v>125</v>
      </c>
      <c r="BK213" s="160">
        <f t="shared" si="49"/>
        <v>0</v>
      </c>
      <c r="BL213" s="13" t="s">
        <v>188</v>
      </c>
      <c r="BM213" s="158" t="s">
        <v>800</v>
      </c>
    </row>
    <row r="214" spans="2:65" s="1" customFormat="1" ht="16.5" customHeight="1">
      <c r="B214" s="147"/>
      <c r="C214" s="148" t="s">
        <v>566</v>
      </c>
      <c r="D214" s="148" t="s">
        <v>120</v>
      </c>
      <c r="E214" s="149" t="s">
        <v>801</v>
      </c>
      <c r="F214" s="150" t="s">
        <v>802</v>
      </c>
      <c r="G214" s="151" t="s">
        <v>217</v>
      </c>
      <c r="H214" s="152">
        <v>1</v>
      </c>
      <c r="I214" s="153"/>
      <c r="J214" s="152">
        <f t="shared" si="40"/>
        <v>0</v>
      </c>
      <c r="K214" s="150" t="s">
        <v>182</v>
      </c>
      <c r="L214" s="28"/>
      <c r="M214" s="154" t="s">
        <v>1</v>
      </c>
      <c r="N214" s="155" t="s">
        <v>36</v>
      </c>
      <c r="O214" s="51"/>
      <c r="P214" s="156">
        <f t="shared" si="41"/>
        <v>0</v>
      </c>
      <c r="Q214" s="156">
        <v>0</v>
      </c>
      <c r="R214" s="156">
        <f t="shared" si="42"/>
        <v>0</v>
      </c>
      <c r="S214" s="156">
        <v>0</v>
      </c>
      <c r="T214" s="157">
        <f t="shared" si="43"/>
        <v>0</v>
      </c>
      <c r="AR214" s="158" t="s">
        <v>188</v>
      </c>
      <c r="AT214" s="158" t="s">
        <v>120</v>
      </c>
      <c r="AU214" s="158" t="s">
        <v>125</v>
      </c>
      <c r="AY214" s="13" t="s">
        <v>118</v>
      </c>
      <c r="BE214" s="159">
        <f t="shared" si="44"/>
        <v>0</v>
      </c>
      <c r="BF214" s="159">
        <f t="shared" si="45"/>
        <v>0</v>
      </c>
      <c r="BG214" s="159">
        <f t="shared" si="46"/>
        <v>0</v>
      </c>
      <c r="BH214" s="159">
        <f t="shared" si="47"/>
        <v>0</v>
      </c>
      <c r="BI214" s="159">
        <f t="shared" si="48"/>
        <v>0</v>
      </c>
      <c r="BJ214" s="13" t="s">
        <v>125</v>
      </c>
      <c r="BK214" s="160">
        <f t="shared" si="49"/>
        <v>0</v>
      </c>
      <c r="BL214" s="13" t="s">
        <v>188</v>
      </c>
      <c r="BM214" s="158" t="s">
        <v>803</v>
      </c>
    </row>
    <row r="215" spans="2:65" s="1" customFormat="1" ht="16.5" customHeight="1">
      <c r="B215" s="147"/>
      <c r="C215" s="161" t="s">
        <v>570</v>
      </c>
      <c r="D215" s="161" t="s">
        <v>173</v>
      </c>
      <c r="E215" s="162" t="s">
        <v>804</v>
      </c>
      <c r="F215" s="163" t="s">
        <v>805</v>
      </c>
      <c r="G215" s="164" t="s">
        <v>217</v>
      </c>
      <c r="H215" s="165">
        <v>1</v>
      </c>
      <c r="I215" s="166"/>
      <c r="J215" s="165">
        <f t="shared" si="40"/>
        <v>0</v>
      </c>
      <c r="K215" s="163" t="s">
        <v>182</v>
      </c>
      <c r="L215" s="167"/>
      <c r="M215" s="168" t="s">
        <v>1</v>
      </c>
      <c r="N215" s="169" t="s">
        <v>36</v>
      </c>
      <c r="O215" s="51"/>
      <c r="P215" s="156">
        <f t="shared" si="41"/>
        <v>0</v>
      </c>
      <c r="Q215" s="156">
        <v>1.1199999999999999E-3</v>
      </c>
      <c r="R215" s="156">
        <f t="shared" si="42"/>
        <v>1.1199999999999999E-3</v>
      </c>
      <c r="S215" s="156">
        <v>0</v>
      </c>
      <c r="T215" s="157">
        <f t="shared" si="43"/>
        <v>0</v>
      </c>
      <c r="AR215" s="158" t="s">
        <v>222</v>
      </c>
      <c r="AT215" s="158" t="s">
        <v>173</v>
      </c>
      <c r="AU215" s="158" t="s">
        <v>125</v>
      </c>
      <c r="AY215" s="13" t="s">
        <v>118</v>
      </c>
      <c r="BE215" s="159">
        <f t="shared" si="44"/>
        <v>0</v>
      </c>
      <c r="BF215" s="159">
        <f t="shared" si="45"/>
        <v>0</v>
      </c>
      <c r="BG215" s="159">
        <f t="shared" si="46"/>
        <v>0</v>
      </c>
      <c r="BH215" s="159">
        <f t="shared" si="47"/>
        <v>0</v>
      </c>
      <c r="BI215" s="159">
        <f t="shared" si="48"/>
        <v>0</v>
      </c>
      <c r="BJ215" s="13" t="s">
        <v>125</v>
      </c>
      <c r="BK215" s="160">
        <f t="shared" si="49"/>
        <v>0</v>
      </c>
      <c r="BL215" s="13" t="s">
        <v>188</v>
      </c>
      <c r="BM215" s="158" t="s">
        <v>806</v>
      </c>
    </row>
    <row r="216" spans="2:65" s="1" customFormat="1" ht="24" customHeight="1">
      <c r="B216" s="147"/>
      <c r="C216" s="148" t="s">
        <v>574</v>
      </c>
      <c r="D216" s="148" t="s">
        <v>120</v>
      </c>
      <c r="E216" s="149" t="s">
        <v>807</v>
      </c>
      <c r="F216" s="150" t="s">
        <v>808</v>
      </c>
      <c r="G216" s="151" t="s">
        <v>158</v>
      </c>
      <c r="H216" s="152">
        <v>0.13400000000000001</v>
      </c>
      <c r="I216" s="153"/>
      <c r="J216" s="152">
        <f t="shared" si="40"/>
        <v>0</v>
      </c>
      <c r="K216" s="150" t="s">
        <v>182</v>
      </c>
      <c r="L216" s="28"/>
      <c r="M216" s="154" t="s">
        <v>1</v>
      </c>
      <c r="N216" s="155" t="s">
        <v>36</v>
      </c>
      <c r="O216" s="51"/>
      <c r="P216" s="156">
        <f t="shared" si="41"/>
        <v>0</v>
      </c>
      <c r="Q216" s="156">
        <v>0</v>
      </c>
      <c r="R216" s="156">
        <f t="shared" si="42"/>
        <v>0</v>
      </c>
      <c r="S216" s="156">
        <v>0</v>
      </c>
      <c r="T216" s="157">
        <f t="shared" si="43"/>
        <v>0</v>
      </c>
      <c r="AR216" s="158" t="s">
        <v>188</v>
      </c>
      <c r="AT216" s="158" t="s">
        <v>120</v>
      </c>
      <c r="AU216" s="158" t="s">
        <v>125</v>
      </c>
      <c r="AY216" s="13" t="s">
        <v>118</v>
      </c>
      <c r="BE216" s="159">
        <f t="shared" si="44"/>
        <v>0</v>
      </c>
      <c r="BF216" s="159">
        <f t="shared" si="45"/>
        <v>0</v>
      </c>
      <c r="BG216" s="159">
        <f t="shared" si="46"/>
        <v>0</v>
      </c>
      <c r="BH216" s="159">
        <f t="shared" si="47"/>
        <v>0</v>
      </c>
      <c r="BI216" s="159">
        <f t="shared" si="48"/>
        <v>0</v>
      </c>
      <c r="BJ216" s="13" t="s">
        <v>125</v>
      </c>
      <c r="BK216" s="160">
        <f t="shared" si="49"/>
        <v>0</v>
      </c>
      <c r="BL216" s="13" t="s">
        <v>188</v>
      </c>
      <c r="BM216" s="158" t="s">
        <v>809</v>
      </c>
    </row>
    <row r="217" spans="2:65" s="11" customFormat="1" ht="22.75" customHeight="1">
      <c r="B217" s="134"/>
      <c r="D217" s="135" t="s">
        <v>69</v>
      </c>
      <c r="E217" s="145" t="s">
        <v>810</v>
      </c>
      <c r="F217" s="145" t="s">
        <v>811</v>
      </c>
      <c r="I217" s="137"/>
      <c r="J217" s="146">
        <f>BK217</f>
        <v>0</v>
      </c>
      <c r="L217" s="134"/>
      <c r="M217" s="139"/>
      <c r="N217" s="140"/>
      <c r="O217" s="140"/>
      <c r="P217" s="141">
        <f>SUM(P218:P257)</f>
        <v>0</v>
      </c>
      <c r="Q217" s="140"/>
      <c r="R217" s="141">
        <f>SUM(R218:R257)</f>
        <v>0.44467312000000003</v>
      </c>
      <c r="S217" s="140"/>
      <c r="T217" s="142">
        <f>SUM(T218:T257)</f>
        <v>0</v>
      </c>
      <c r="AR217" s="135" t="s">
        <v>125</v>
      </c>
      <c r="AT217" s="143" t="s">
        <v>69</v>
      </c>
      <c r="AU217" s="143" t="s">
        <v>78</v>
      </c>
      <c r="AY217" s="135" t="s">
        <v>118</v>
      </c>
      <c r="BK217" s="144">
        <f>SUM(BK218:BK257)</f>
        <v>0</v>
      </c>
    </row>
    <row r="218" spans="2:65" s="1" customFormat="1" ht="24" customHeight="1">
      <c r="B218" s="147"/>
      <c r="C218" s="148" t="s">
        <v>578</v>
      </c>
      <c r="D218" s="148" t="s">
        <v>120</v>
      </c>
      <c r="E218" s="149" t="s">
        <v>812</v>
      </c>
      <c r="F218" s="150" t="s">
        <v>813</v>
      </c>
      <c r="G218" s="151" t="s">
        <v>217</v>
      </c>
      <c r="H218" s="152">
        <v>4</v>
      </c>
      <c r="I218" s="153"/>
      <c r="J218" s="152">
        <f t="shared" ref="J218:J257" si="50">ROUND(I218*H218,3)</f>
        <v>0</v>
      </c>
      <c r="K218" s="150" t="s">
        <v>205</v>
      </c>
      <c r="L218" s="28"/>
      <c r="M218" s="154" t="s">
        <v>1</v>
      </c>
      <c r="N218" s="155" t="s">
        <v>36</v>
      </c>
      <c r="O218" s="51"/>
      <c r="P218" s="156">
        <f t="shared" ref="P218:P257" si="51">O218*H218</f>
        <v>0</v>
      </c>
      <c r="Q218" s="156">
        <v>1.7000000000000001E-4</v>
      </c>
      <c r="R218" s="156">
        <f t="shared" ref="R218:R257" si="52">Q218*H218</f>
        <v>6.8000000000000005E-4</v>
      </c>
      <c r="S218" s="156">
        <v>0</v>
      </c>
      <c r="T218" s="157">
        <f t="shared" ref="T218:T257" si="53">S218*H218</f>
        <v>0</v>
      </c>
      <c r="AR218" s="158" t="s">
        <v>188</v>
      </c>
      <c r="AT218" s="158" t="s">
        <v>120</v>
      </c>
      <c r="AU218" s="158" t="s">
        <v>125</v>
      </c>
      <c r="AY218" s="13" t="s">
        <v>118</v>
      </c>
      <c r="BE218" s="159">
        <f t="shared" ref="BE218:BE257" si="54">IF(N218="základná",J218,0)</f>
        <v>0</v>
      </c>
      <c r="BF218" s="159">
        <f t="shared" ref="BF218:BF257" si="55">IF(N218="znížená",J218,0)</f>
        <v>0</v>
      </c>
      <c r="BG218" s="159">
        <f t="shared" ref="BG218:BG257" si="56">IF(N218="zákl. prenesená",J218,0)</f>
        <v>0</v>
      </c>
      <c r="BH218" s="159">
        <f t="shared" ref="BH218:BH257" si="57">IF(N218="zníž. prenesená",J218,0)</f>
        <v>0</v>
      </c>
      <c r="BI218" s="159">
        <f t="shared" ref="BI218:BI257" si="58">IF(N218="nulová",J218,0)</f>
        <v>0</v>
      </c>
      <c r="BJ218" s="13" t="s">
        <v>125</v>
      </c>
      <c r="BK218" s="160">
        <f t="shared" ref="BK218:BK257" si="59">ROUND(I218*H218,3)</f>
        <v>0</v>
      </c>
      <c r="BL218" s="13" t="s">
        <v>188</v>
      </c>
      <c r="BM218" s="158" t="s">
        <v>814</v>
      </c>
    </row>
    <row r="219" spans="2:65" s="1" customFormat="1" ht="36" customHeight="1">
      <c r="B219" s="147"/>
      <c r="C219" s="161" t="s">
        <v>582</v>
      </c>
      <c r="D219" s="161" t="s">
        <v>173</v>
      </c>
      <c r="E219" s="162" t="s">
        <v>815</v>
      </c>
      <c r="F219" s="163" t="s">
        <v>816</v>
      </c>
      <c r="G219" s="164" t="s">
        <v>217</v>
      </c>
      <c r="H219" s="165">
        <v>4</v>
      </c>
      <c r="I219" s="166"/>
      <c r="J219" s="165">
        <f t="shared" si="50"/>
        <v>0</v>
      </c>
      <c r="K219" s="163" t="s">
        <v>205</v>
      </c>
      <c r="L219" s="167"/>
      <c r="M219" s="168" t="s">
        <v>1</v>
      </c>
      <c r="N219" s="169" t="s">
        <v>36</v>
      </c>
      <c r="O219" s="51"/>
      <c r="P219" s="156">
        <f t="shared" si="51"/>
        <v>0</v>
      </c>
      <c r="Q219" s="156">
        <v>1.4E-2</v>
      </c>
      <c r="R219" s="156">
        <f t="shared" si="52"/>
        <v>5.6000000000000001E-2</v>
      </c>
      <c r="S219" s="156">
        <v>0</v>
      </c>
      <c r="T219" s="157">
        <f t="shared" si="53"/>
        <v>0</v>
      </c>
      <c r="AR219" s="158" t="s">
        <v>222</v>
      </c>
      <c r="AT219" s="158" t="s">
        <v>173</v>
      </c>
      <c r="AU219" s="158" t="s">
        <v>125</v>
      </c>
      <c r="AY219" s="13" t="s">
        <v>118</v>
      </c>
      <c r="BE219" s="159">
        <f t="shared" si="54"/>
        <v>0</v>
      </c>
      <c r="BF219" s="159">
        <f t="shared" si="55"/>
        <v>0</v>
      </c>
      <c r="BG219" s="159">
        <f t="shared" si="56"/>
        <v>0</v>
      </c>
      <c r="BH219" s="159">
        <f t="shared" si="57"/>
        <v>0</v>
      </c>
      <c r="BI219" s="159">
        <f t="shared" si="58"/>
        <v>0</v>
      </c>
      <c r="BJ219" s="13" t="s">
        <v>125</v>
      </c>
      <c r="BK219" s="160">
        <f t="shared" si="59"/>
        <v>0</v>
      </c>
      <c r="BL219" s="13" t="s">
        <v>188</v>
      </c>
      <c r="BM219" s="158" t="s">
        <v>817</v>
      </c>
    </row>
    <row r="220" spans="2:65" s="1" customFormat="1" ht="36" customHeight="1">
      <c r="B220" s="147"/>
      <c r="C220" s="161" t="s">
        <v>588</v>
      </c>
      <c r="D220" s="161" t="s">
        <v>173</v>
      </c>
      <c r="E220" s="162" t="s">
        <v>818</v>
      </c>
      <c r="F220" s="163" t="s">
        <v>819</v>
      </c>
      <c r="G220" s="164" t="s">
        <v>217</v>
      </c>
      <c r="H220" s="165">
        <v>4</v>
      </c>
      <c r="I220" s="166"/>
      <c r="J220" s="165">
        <f t="shared" si="50"/>
        <v>0</v>
      </c>
      <c r="K220" s="163" t="s">
        <v>205</v>
      </c>
      <c r="L220" s="167"/>
      <c r="M220" s="168" t="s">
        <v>1</v>
      </c>
      <c r="N220" s="169" t="s">
        <v>36</v>
      </c>
      <c r="O220" s="51"/>
      <c r="P220" s="156">
        <f t="shared" si="51"/>
        <v>0</v>
      </c>
      <c r="Q220" s="156">
        <v>2.8800000000000002E-3</v>
      </c>
      <c r="R220" s="156">
        <f t="shared" si="52"/>
        <v>1.1520000000000001E-2</v>
      </c>
      <c r="S220" s="156">
        <v>0</v>
      </c>
      <c r="T220" s="157">
        <f t="shared" si="53"/>
        <v>0</v>
      </c>
      <c r="AR220" s="158" t="s">
        <v>222</v>
      </c>
      <c r="AT220" s="158" t="s">
        <v>173</v>
      </c>
      <c r="AU220" s="158" t="s">
        <v>125</v>
      </c>
      <c r="AY220" s="13" t="s">
        <v>118</v>
      </c>
      <c r="BE220" s="159">
        <f t="shared" si="54"/>
        <v>0</v>
      </c>
      <c r="BF220" s="159">
        <f t="shared" si="55"/>
        <v>0</v>
      </c>
      <c r="BG220" s="159">
        <f t="shared" si="56"/>
        <v>0</v>
      </c>
      <c r="BH220" s="159">
        <f t="shared" si="57"/>
        <v>0</v>
      </c>
      <c r="BI220" s="159">
        <f t="shared" si="58"/>
        <v>0</v>
      </c>
      <c r="BJ220" s="13" t="s">
        <v>125</v>
      </c>
      <c r="BK220" s="160">
        <f t="shared" si="59"/>
        <v>0</v>
      </c>
      <c r="BL220" s="13" t="s">
        <v>188</v>
      </c>
      <c r="BM220" s="158" t="s">
        <v>820</v>
      </c>
    </row>
    <row r="221" spans="2:65" s="1" customFormat="1" ht="24" customHeight="1">
      <c r="B221" s="147"/>
      <c r="C221" s="148" t="s">
        <v>593</v>
      </c>
      <c r="D221" s="148" t="s">
        <v>120</v>
      </c>
      <c r="E221" s="149" t="s">
        <v>821</v>
      </c>
      <c r="F221" s="150" t="s">
        <v>822</v>
      </c>
      <c r="G221" s="151" t="s">
        <v>342</v>
      </c>
      <c r="H221" s="152">
        <v>1</v>
      </c>
      <c r="I221" s="153"/>
      <c r="J221" s="152">
        <f t="shared" si="50"/>
        <v>0</v>
      </c>
      <c r="K221" s="150" t="s">
        <v>133</v>
      </c>
      <c r="L221" s="28"/>
      <c r="M221" s="154" t="s">
        <v>1</v>
      </c>
      <c r="N221" s="155" t="s">
        <v>36</v>
      </c>
      <c r="O221" s="51"/>
      <c r="P221" s="156">
        <f t="shared" si="51"/>
        <v>0</v>
      </c>
      <c r="Q221" s="156">
        <v>0</v>
      </c>
      <c r="R221" s="156">
        <f t="shared" si="52"/>
        <v>0</v>
      </c>
      <c r="S221" s="156">
        <v>0</v>
      </c>
      <c r="T221" s="157">
        <f t="shared" si="53"/>
        <v>0</v>
      </c>
      <c r="AR221" s="158" t="s">
        <v>188</v>
      </c>
      <c r="AT221" s="158" t="s">
        <v>120</v>
      </c>
      <c r="AU221" s="158" t="s">
        <v>125</v>
      </c>
      <c r="AY221" s="13" t="s">
        <v>118</v>
      </c>
      <c r="BE221" s="159">
        <f t="shared" si="54"/>
        <v>0</v>
      </c>
      <c r="BF221" s="159">
        <f t="shared" si="55"/>
        <v>0</v>
      </c>
      <c r="BG221" s="159">
        <f t="shared" si="56"/>
        <v>0</v>
      </c>
      <c r="BH221" s="159">
        <f t="shared" si="57"/>
        <v>0</v>
      </c>
      <c r="BI221" s="159">
        <f t="shared" si="58"/>
        <v>0</v>
      </c>
      <c r="BJ221" s="13" t="s">
        <v>125</v>
      </c>
      <c r="BK221" s="160">
        <f t="shared" si="59"/>
        <v>0</v>
      </c>
      <c r="BL221" s="13" t="s">
        <v>188</v>
      </c>
      <c r="BM221" s="158" t="s">
        <v>823</v>
      </c>
    </row>
    <row r="222" spans="2:65" s="1" customFormat="1" ht="48" customHeight="1">
      <c r="B222" s="147"/>
      <c r="C222" s="161" t="s">
        <v>597</v>
      </c>
      <c r="D222" s="161" t="s">
        <v>173</v>
      </c>
      <c r="E222" s="162" t="s">
        <v>824</v>
      </c>
      <c r="F222" s="163" t="s">
        <v>825</v>
      </c>
      <c r="G222" s="164" t="s">
        <v>217</v>
      </c>
      <c r="H222" s="165">
        <v>1</v>
      </c>
      <c r="I222" s="166"/>
      <c r="J222" s="165">
        <f t="shared" si="50"/>
        <v>0</v>
      </c>
      <c r="K222" s="163" t="s">
        <v>317</v>
      </c>
      <c r="L222" s="167"/>
      <c r="M222" s="168" t="s">
        <v>1</v>
      </c>
      <c r="N222" s="169" t="s">
        <v>36</v>
      </c>
      <c r="O222" s="51"/>
      <c r="P222" s="156">
        <f t="shared" si="51"/>
        <v>0</v>
      </c>
      <c r="Q222" s="156">
        <v>1.6840000000000001E-2</v>
      </c>
      <c r="R222" s="156">
        <f t="shared" si="52"/>
        <v>1.6840000000000001E-2</v>
      </c>
      <c r="S222" s="156">
        <v>0</v>
      </c>
      <c r="T222" s="157">
        <f t="shared" si="53"/>
        <v>0</v>
      </c>
      <c r="AR222" s="158" t="s">
        <v>222</v>
      </c>
      <c r="AT222" s="158" t="s">
        <v>173</v>
      </c>
      <c r="AU222" s="158" t="s">
        <v>125</v>
      </c>
      <c r="AY222" s="13" t="s">
        <v>118</v>
      </c>
      <c r="BE222" s="159">
        <f t="shared" si="54"/>
        <v>0</v>
      </c>
      <c r="BF222" s="159">
        <f t="shared" si="55"/>
        <v>0</v>
      </c>
      <c r="BG222" s="159">
        <f t="shared" si="56"/>
        <v>0</v>
      </c>
      <c r="BH222" s="159">
        <f t="shared" si="57"/>
        <v>0</v>
      </c>
      <c r="BI222" s="159">
        <f t="shared" si="58"/>
        <v>0</v>
      </c>
      <c r="BJ222" s="13" t="s">
        <v>125</v>
      </c>
      <c r="BK222" s="160">
        <f t="shared" si="59"/>
        <v>0</v>
      </c>
      <c r="BL222" s="13" t="s">
        <v>188</v>
      </c>
      <c r="BM222" s="158" t="s">
        <v>826</v>
      </c>
    </row>
    <row r="223" spans="2:65" s="1" customFormat="1" ht="36" customHeight="1">
      <c r="B223" s="147"/>
      <c r="C223" s="161" t="s">
        <v>827</v>
      </c>
      <c r="D223" s="161" t="s">
        <v>173</v>
      </c>
      <c r="E223" s="162" t="s">
        <v>828</v>
      </c>
      <c r="F223" s="163" t="s">
        <v>829</v>
      </c>
      <c r="G223" s="164" t="s">
        <v>217</v>
      </c>
      <c r="H223" s="165">
        <v>1</v>
      </c>
      <c r="I223" s="166"/>
      <c r="J223" s="165">
        <f t="shared" si="50"/>
        <v>0</v>
      </c>
      <c r="K223" s="163" t="s">
        <v>133</v>
      </c>
      <c r="L223" s="167"/>
      <c r="M223" s="168" t="s">
        <v>1</v>
      </c>
      <c r="N223" s="169" t="s">
        <v>36</v>
      </c>
      <c r="O223" s="51"/>
      <c r="P223" s="156">
        <f t="shared" si="51"/>
        <v>0</v>
      </c>
      <c r="Q223" s="156">
        <v>3.3E-4</v>
      </c>
      <c r="R223" s="156">
        <f t="shared" si="52"/>
        <v>3.3E-4</v>
      </c>
      <c r="S223" s="156">
        <v>0</v>
      </c>
      <c r="T223" s="157">
        <f t="shared" si="53"/>
        <v>0</v>
      </c>
      <c r="AR223" s="158" t="s">
        <v>222</v>
      </c>
      <c r="AT223" s="158" t="s">
        <v>173</v>
      </c>
      <c r="AU223" s="158" t="s">
        <v>125</v>
      </c>
      <c r="AY223" s="13" t="s">
        <v>118</v>
      </c>
      <c r="BE223" s="159">
        <f t="shared" si="54"/>
        <v>0</v>
      </c>
      <c r="BF223" s="159">
        <f t="shared" si="55"/>
        <v>0</v>
      </c>
      <c r="BG223" s="159">
        <f t="shared" si="56"/>
        <v>0</v>
      </c>
      <c r="BH223" s="159">
        <f t="shared" si="57"/>
        <v>0</v>
      </c>
      <c r="BI223" s="159">
        <f t="shared" si="58"/>
        <v>0</v>
      </c>
      <c r="BJ223" s="13" t="s">
        <v>125</v>
      </c>
      <c r="BK223" s="160">
        <f t="shared" si="59"/>
        <v>0</v>
      </c>
      <c r="BL223" s="13" t="s">
        <v>188</v>
      </c>
      <c r="BM223" s="158" t="s">
        <v>830</v>
      </c>
    </row>
    <row r="224" spans="2:65" s="1" customFormat="1" ht="16.5" customHeight="1">
      <c r="B224" s="147"/>
      <c r="C224" s="148" t="s">
        <v>831</v>
      </c>
      <c r="D224" s="148" t="s">
        <v>120</v>
      </c>
      <c r="E224" s="149" t="s">
        <v>832</v>
      </c>
      <c r="F224" s="150" t="s">
        <v>833</v>
      </c>
      <c r="G224" s="151" t="s">
        <v>217</v>
      </c>
      <c r="H224" s="152">
        <v>1</v>
      </c>
      <c r="I224" s="153"/>
      <c r="J224" s="152">
        <f t="shared" si="50"/>
        <v>0</v>
      </c>
      <c r="K224" s="150" t="s">
        <v>182</v>
      </c>
      <c r="L224" s="28"/>
      <c r="M224" s="154" t="s">
        <v>1</v>
      </c>
      <c r="N224" s="155" t="s">
        <v>36</v>
      </c>
      <c r="O224" s="51"/>
      <c r="P224" s="156">
        <f t="shared" si="51"/>
        <v>0</v>
      </c>
      <c r="Q224" s="156">
        <v>0</v>
      </c>
      <c r="R224" s="156">
        <f t="shared" si="52"/>
        <v>0</v>
      </c>
      <c r="S224" s="156">
        <v>0</v>
      </c>
      <c r="T224" s="157">
        <f t="shared" si="53"/>
        <v>0</v>
      </c>
      <c r="AR224" s="158" t="s">
        <v>188</v>
      </c>
      <c r="AT224" s="158" t="s">
        <v>120</v>
      </c>
      <c r="AU224" s="158" t="s">
        <v>125</v>
      </c>
      <c r="AY224" s="13" t="s">
        <v>118</v>
      </c>
      <c r="BE224" s="159">
        <f t="shared" si="54"/>
        <v>0</v>
      </c>
      <c r="BF224" s="159">
        <f t="shared" si="55"/>
        <v>0</v>
      </c>
      <c r="BG224" s="159">
        <f t="shared" si="56"/>
        <v>0</v>
      </c>
      <c r="BH224" s="159">
        <f t="shared" si="57"/>
        <v>0</v>
      </c>
      <c r="BI224" s="159">
        <f t="shared" si="58"/>
        <v>0</v>
      </c>
      <c r="BJ224" s="13" t="s">
        <v>125</v>
      </c>
      <c r="BK224" s="160">
        <f t="shared" si="59"/>
        <v>0</v>
      </c>
      <c r="BL224" s="13" t="s">
        <v>188</v>
      </c>
      <c r="BM224" s="158" t="s">
        <v>834</v>
      </c>
    </row>
    <row r="225" spans="2:65" s="1" customFormat="1" ht="24" customHeight="1">
      <c r="B225" s="147"/>
      <c r="C225" s="161" t="s">
        <v>835</v>
      </c>
      <c r="D225" s="161" t="s">
        <v>173</v>
      </c>
      <c r="E225" s="162" t="s">
        <v>836</v>
      </c>
      <c r="F225" s="163" t="s">
        <v>837</v>
      </c>
      <c r="G225" s="164" t="s">
        <v>217</v>
      </c>
      <c r="H225" s="165">
        <v>1</v>
      </c>
      <c r="I225" s="166"/>
      <c r="J225" s="165">
        <f t="shared" si="50"/>
        <v>0</v>
      </c>
      <c r="K225" s="163" t="s">
        <v>205</v>
      </c>
      <c r="L225" s="167"/>
      <c r="M225" s="168" t="s">
        <v>1</v>
      </c>
      <c r="N225" s="169" t="s">
        <v>36</v>
      </c>
      <c r="O225" s="51"/>
      <c r="P225" s="156">
        <f t="shared" si="51"/>
        <v>0</v>
      </c>
      <c r="Q225" s="156">
        <v>1.35E-2</v>
      </c>
      <c r="R225" s="156">
        <f t="shared" si="52"/>
        <v>1.35E-2</v>
      </c>
      <c r="S225" s="156">
        <v>0</v>
      </c>
      <c r="T225" s="157">
        <f t="shared" si="53"/>
        <v>0</v>
      </c>
      <c r="AR225" s="158" t="s">
        <v>151</v>
      </c>
      <c r="AT225" s="158" t="s">
        <v>173</v>
      </c>
      <c r="AU225" s="158" t="s">
        <v>125</v>
      </c>
      <c r="AY225" s="13" t="s">
        <v>118</v>
      </c>
      <c r="BE225" s="159">
        <f t="shared" si="54"/>
        <v>0</v>
      </c>
      <c r="BF225" s="159">
        <f t="shared" si="55"/>
        <v>0</v>
      </c>
      <c r="BG225" s="159">
        <f t="shared" si="56"/>
        <v>0</v>
      </c>
      <c r="BH225" s="159">
        <f t="shared" si="57"/>
        <v>0</v>
      </c>
      <c r="BI225" s="159">
        <f t="shared" si="58"/>
        <v>0</v>
      </c>
      <c r="BJ225" s="13" t="s">
        <v>125</v>
      </c>
      <c r="BK225" s="160">
        <f t="shared" si="59"/>
        <v>0</v>
      </c>
      <c r="BL225" s="13" t="s">
        <v>124</v>
      </c>
      <c r="BM225" s="158" t="s">
        <v>838</v>
      </c>
    </row>
    <row r="226" spans="2:65" s="1" customFormat="1" ht="36" customHeight="1">
      <c r="B226" s="147"/>
      <c r="C226" s="161" t="s">
        <v>839</v>
      </c>
      <c r="D226" s="161" t="s">
        <v>173</v>
      </c>
      <c r="E226" s="162" t="s">
        <v>840</v>
      </c>
      <c r="F226" s="163" t="s">
        <v>841</v>
      </c>
      <c r="G226" s="164" t="s">
        <v>217</v>
      </c>
      <c r="H226" s="165">
        <v>1</v>
      </c>
      <c r="I226" s="166"/>
      <c r="J226" s="165">
        <f t="shared" si="50"/>
        <v>0</v>
      </c>
      <c r="K226" s="163" t="s">
        <v>182</v>
      </c>
      <c r="L226" s="167"/>
      <c r="M226" s="168" t="s">
        <v>1</v>
      </c>
      <c r="N226" s="169" t="s">
        <v>36</v>
      </c>
      <c r="O226" s="51"/>
      <c r="P226" s="156">
        <f t="shared" si="51"/>
        <v>0</v>
      </c>
      <c r="Q226" s="156">
        <v>2.3999999999999998E-3</v>
      </c>
      <c r="R226" s="156">
        <f t="shared" si="52"/>
        <v>2.3999999999999998E-3</v>
      </c>
      <c r="S226" s="156">
        <v>0</v>
      </c>
      <c r="T226" s="157">
        <f t="shared" si="53"/>
        <v>0</v>
      </c>
      <c r="AR226" s="158" t="s">
        <v>222</v>
      </c>
      <c r="AT226" s="158" t="s">
        <v>173</v>
      </c>
      <c r="AU226" s="158" t="s">
        <v>125</v>
      </c>
      <c r="AY226" s="13" t="s">
        <v>118</v>
      </c>
      <c r="BE226" s="159">
        <f t="shared" si="54"/>
        <v>0</v>
      </c>
      <c r="BF226" s="159">
        <f t="shared" si="55"/>
        <v>0</v>
      </c>
      <c r="BG226" s="159">
        <f t="shared" si="56"/>
        <v>0</v>
      </c>
      <c r="BH226" s="159">
        <f t="shared" si="57"/>
        <v>0</v>
      </c>
      <c r="BI226" s="159">
        <f t="shared" si="58"/>
        <v>0</v>
      </c>
      <c r="BJ226" s="13" t="s">
        <v>125</v>
      </c>
      <c r="BK226" s="160">
        <f t="shared" si="59"/>
        <v>0</v>
      </c>
      <c r="BL226" s="13" t="s">
        <v>188</v>
      </c>
      <c r="BM226" s="158" t="s">
        <v>842</v>
      </c>
    </row>
    <row r="227" spans="2:65" s="1" customFormat="1" ht="24" customHeight="1">
      <c r="B227" s="147"/>
      <c r="C227" s="148" t="s">
        <v>843</v>
      </c>
      <c r="D227" s="148" t="s">
        <v>120</v>
      </c>
      <c r="E227" s="149" t="s">
        <v>844</v>
      </c>
      <c r="F227" s="150" t="s">
        <v>845</v>
      </c>
      <c r="G227" s="151" t="s">
        <v>342</v>
      </c>
      <c r="H227" s="152">
        <v>8</v>
      </c>
      <c r="I227" s="153"/>
      <c r="J227" s="152">
        <f t="shared" si="50"/>
        <v>0</v>
      </c>
      <c r="K227" s="150" t="s">
        <v>182</v>
      </c>
      <c r="L227" s="28"/>
      <c r="M227" s="154" t="s">
        <v>1</v>
      </c>
      <c r="N227" s="155" t="s">
        <v>36</v>
      </c>
      <c r="O227" s="51"/>
      <c r="P227" s="156">
        <f t="shared" si="51"/>
        <v>0</v>
      </c>
      <c r="Q227" s="156">
        <v>5.6999999999999998E-4</v>
      </c>
      <c r="R227" s="156">
        <f t="shared" si="52"/>
        <v>4.5599999999999998E-3</v>
      </c>
      <c r="S227" s="156">
        <v>0</v>
      </c>
      <c r="T227" s="157">
        <f t="shared" si="53"/>
        <v>0</v>
      </c>
      <c r="AR227" s="158" t="s">
        <v>188</v>
      </c>
      <c r="AT227" s="158" t="s">
        <v>120</v>
      </c>
      <c r="AU227" s="158" t="s">
        <v>125</v>
      </c>
      <c r="AY227" s="13" t="s">
        <v>118</v>
      </c>
      <c r="BE227" s="159">
        <f t="shared" si="54"/>
        <v>0</v>
      </c>
      <c r="BF227" s="159">
        <f t="shared" si="55"/>
        <v>0</v>
      </c>
      <c r="BG227" s="159">
        <f t="shared" si="56"/>
        <v>0</v>
      </c>
      <c r="BH227" s="159">
        <f t="shared" si="57"/>
        <v>0</v>
      </c>
      <c r="BI227" s="159">
        <f t="shared" si="58"/>
        <v>0</v>
      </c>
      <c r="BJ227" s="13" t="s">
        <v>125</v>
      </c>
      <c r="BK227" s="160">
        <f t="shared" si="59"/>
        <v>0</v>
      </c>
      <c r="BL227" s="13" t="s">
        <v>188</v>
      </c>
      <c r="BM227" s="158" t="s">
        <v>846</v>
      </c>
    </row>
    <row r="228" spans="2:65" s="1" customFormat="1" ht="24" customHeight="1">
      <c r="B228" s="147"/>
      <c r="C228" s="161" t="s">
        <v>847</v>
      </c>
      <c r="D228" s="161" t="s">
        <v>173</v>
      </c>
      <c r="E228" s="162" t="s">
        <v>848</v>
      </c>
      <c r="F228" s="163" t="s">
        <v>849</v>
      </c>
      <c r="G228" s="164" t="s">
        <v>217</v>
      </c>
      <c r="H228" s="165">
        <v>8</v>
      </c>
      <c r="I228" s="166"/>
      <c r="J228" s="165">
        <f t="shared" si="50"/>
        <v>0</v>
      </c>
      <c r="K228" s="163" t="s">
        <v>182</v>
      </c>
      <c r="L228" s="167"/>
      <c r="M228" s="168" t="s">
        <v>1</v>
      </c>
      <c r="N228" s="169" t="s">
        <v>36</v>
      </c>
      <c r="O228" s="51"/>
      <c r="P228" s="156">
        <f t="shared" si="51"/>
        <v>0</v>
      </c>
      <c r="Q228" s="156">
        <v>2.1100000000000001E-2</v>
      </c>
      <c r="R228" s="156">
        <f t="shared" si="52"/>
        <v>0.16880000000000001</v>
      </c>
      <c r="S228" s="156">
        <v>0</v>
      </c>
      <c r="T228" s="157">
        <f t="shared" si="53"/>
        <v>0</v>
      </c>
      <c r="AR228" s="158" t="s">
        <v>222</v>
      </c>
      <c r="AT228" s="158" t="s">
        <v>173</v>
      </c>
      <c r="AU228" s="158" t="s">
        <v>125</v>
      </c>
      <c r="AY228" s="13" t="s">
        <v>118</v>
      </c>
      <c r="BE228" s="159">
        <f t="shared" si="54"/>
        <v>0</v>
      </c>
      <c r="BF228" s="159">
        <f t="shared" si="55"/>
        <v>0</v>
      </c>
      <c r="BG228" s="159">
        <f t="shared" si="56"/>
        <v>0</v>
      </c>
      <c r="BH228" s="159">
        <f t="shared" si="57"/>
        <v>0</v>
      </c>
      <c r="BI228" s="159">
        <f t="shared" si="58"/>
        <v>0</v>
      </c>
      <c r="BJ228" s="13" t="s">
        <v>125</v>
      </c>
      <c r="BK228" s="160">
        <f t="shared" si="59"/>
        <v>0</v>
      </c>
      <c r="BL228" s="13" t="s">
        <v>188</v>
      </c>
      <c r="BM228" s="158" t="s">
        <v>850</v>
      </c>
    </row>
    <row r="229" spans="2:65" s="1" customFormat="1" ht="24" customHeight="1">
      <c r="B229" s="147"/>
      <c r="C229" s="148" t="s">
        <v>851</v>
      </c>
      <c r="D229" s="148" t="s">
        <v>120</v>
      </c>
      <c r="E229" s="149" t="s">
        <v>852</v>
      </c>
      <c r="F229" s="150" t="s">
        <v>853</v>
      </c>
      <c r="G229" s="151" t="s">
        <v>217</v>
      </c>
      <c r="H229" s="152">
        <v>4</v>
      </c>
      <c r="I229" s="153"/>
      <c r="J229" s="152">
        <f t="shared" si="50"/>
        <v>0</v>
      </c>
      <c r="K229" s="150" t="s">
        <v>205</v>
      </c>
      <c r="L229" s="28"/>
      <c r="M229" s="154" t="s">
        <v>1</v>
      </c>
      <c r="N229" s="155" t="s">
        <v>36</v>
      </c>
      <c r="O229" s="51"/>
      <c r="P229" s="156">
        <f t="shared" si="51"/>
        <v>0</v>
      </c>
      <c r="Q229" s="156">
        <v>1.7000000000000001E-4</v>
      </c>
      <c r="R229" s="156">
        <f t="shared" si="52"/>
        <v>6.8000000000000005E-4</v>
      </c>
      <c r="S229" s="156">
        <v>0</v>
      </c>
      <c r="T229" s="157">
        <f t="shared" si="53"/>
        <v>0</v>
      </c>
      <c r="AR229" s="158" t="s">
        <v>188</v>
      </c>
      <c r="AT229" s="158" t="s">
        <v>120</v>
      </c>
      <c r="AU229" s="158" t="s">
        <v>125</v>
      </c>
      <c r="AY229" s="13" t="s">
        <v>118</v>
      </c>
      <c r="BE229" s="159">
        <f t="shared" si="54"/>
        <v>0</v>
      </c>
      <c r="BF229" s="159">
        <f t="shared" si="55"/>
        <v>0</v>
      </c>
      <c r="BG229" s="159">
        <f t="shared" si="56"/>
        <v>0</v>
      </c>
      <c r="BH229" s="159">
        <f t="shared" si="57"/>
        <v>0</v>
      </c>
      <c r="BI229" s="159">
        <f t="shared" si="58"/>
        <v>0</v>
      </c>
      <c r="BJ229" s="13" t="s">
        <v>125</v>
      </c>
      <c r="BK229" s="160">
        <f t="shared" si="59"/>
        <v>0</v>
      </c>
      <c r="BL229" s="13" t="s">
        <v>188</v>
      </c>
      <c r="BM229" s="158" t="s">
        <v>854</v>
      </c>
    </row>
    <row r="230" spans="2:65" s="1" customFormat="1" ht="24" customHeight="1">
      <c r="B230" s="147"/>
      <c r="C230" s="161" t="s">
        <v>855</v>
      </c>
      <c r="D230" s="161" t="s">
        <v>173</v>
      </c>
      <c r="E230" s="162" t="s">
        <v>856</v>
      </c>
      <c r="F230" s="163" t="s">
        <v>857</v>
      </c>
      <c r="G230" s="164" t="s">
        <v>217</v>
      </c>
      <c r="H230" s="165">
        <v>4</v>
      </c>
      <c r="I230" s="166"/>
      <c r="J230" s="165">
        <f t="shared" si="50"/>
        <v>0</v>
      </c>
      <c r="K230" s="163" t="s">
        <v>205</v>
      </c>
      <c r="L230" s="167"/>
      <c r="M230" s="168" t="s">
        <v>1</v>
      </c>
      <c r="N230" s="169" t="s">
        <v>36</v>
      </c>
      <c r="O230" s="51"/>
      <c r="P230" s="156">
        <f t="shared" si="51"/>
        <v>0</v>
      </c>
      <c r="Q230" s="156">
        <v>9.4999999999999998E-3</v>
      </c>
      <c r="R230" s="156">
        <f t="shared" si="52"/>
        <v>3.7999999999999999E-2</v>
      </c>
      <c r="S230" s="156">
        <v>0</v>
      </c>
      <c r="T230" s="157">
        <f t="shared" si="53"/>
        <v>0</v>
      </c>
      <c r="AR230" s="158" t="s">
        <v>222</v>
      </c>
      <c r="AT230" s="158" t="s">
        <v>173</v>
      </c>
      <c r="AU230" s="158" t="s">
        <v>125</v>
      </c>
      <c r="AY230" s="13" t="s">
        <v>118</v>
      </c>
      <c r="BE230" s="159">
        <f t="shared" si="54"/>
        <v>0</v>
      </c>
      <c r="BF230" s="159">
        <f t="shared" si="55"/>
        <v>0</v>
      </c>
      <c r="BG230" s="159">
        <f t="shared" si="56"/>
        <v>0</v>
      </c>
      <c r="BH230" s="159">
        <f t="shared" si="57"/>
        <v>0</v>
      </c>
      <c r="BI230" s="159">
        <f t="shared" si="58"/>
        <v>0</v>
      </c>
      <c r="BJ230" s="13" t="s">
        <v>125</v>
      </c>
      <c r="BK230" s="160">
        <f t="shared" si="59"/>
        <v>0</v>
      </c>
      <c r="BL230" s="13" t="s">
        <v>188</v>
      </c>
      <c r="BM230" s="158" t="s">
        <v>858</v>
      </c>
    </row>
    <row r="231" spans="2:65" s="1" customFormat="1" ht="24" customHeight="1">
      <c r="B231" s="147"/>
      <c r="C231" s="148" t="s">
        <v>859</v>
      </c>
      <c r="D231" s="148" t="s">
        <v>120</v>
      </c>
      <c r="E231" s="149" t="s">
        <v>860</v>
      </c>
      <c r="F231" s="150" t="s">
        <v>861</v>
      </c>
      <c r="G231" s="151" t="s">
        <v>342</v>
      </c>
      <c r="H231" s="152">
        <v>1</v>
      </c>
      <c r="I231" s="153"/>
      <c r="J231" s="152">
        <f t="shared" si="50"/>
        <v>0</v>
      </c>
      <c r="K231" s="150" t="s">
        <v>205</v>
      </c>
      <c r="L231" s="28"/>
      <c r="M231" s="154" t="s">
        <v>1</v>
      </c>
      <c r="N231" s="155" t="s">
        <v>36</v>
      </c>
      <c r="O231" s="51"/>
      <c r="P231" s="156">
        <f t="shared" si="51"/>
        <v>0</v>
      </c>
      <c r="Q231" s="156">
        <v>1.0200000000000001E-3</v>
      </c>
      <c r="R231" s="156">
        <f t="shared" si="52"/>
        <v>1.0200000000000001E-3</v>
      </c>
      <c r="S231" s="156">
        <v>0</v>
      </c>
      <c r="T231" s="157">
        <f t="shared" si="53"/>
        <v>0</v>
      </c>
      <c r="AR231" s="158" t="s">
        <v>188</v>
      </c>
      <c r="AT231" s="158" t="s">
        <v>120</v>
      </c>
      <c r="AU231" s="158" t="s">
        <v>125</v>
      </c>
      <c r="AY231" s="13" t="s">
        <v>118</v>
      </c>
      <c r="BE231" s="159">
        <f t="shared" si="54"/>
        <v>0</v>
      </c>
      <c r="BF231" s="159">
        <f t="shared" si="55"/>
        <v>0</v>
      </c>
      <c r="BG231" s="159">
        <f t="shared" si="56"/>
        <v>0</v>
      </c>
      <c r="BH231" s="159">
        <f t="shared" si="57"/>
        <v>0</v>
      </c>
      <c r="BI231" s="159">
        <f t="shared" si="58"/>
        <v>0</v>
      </c>
      <c r="BJ231" s="13" t="s">
        <v>125</v>
      </c>
      <c r="BK231" s="160">
        <f t="shared" si="59"/>
        <v>0</v>
      </c>
      <c r="BL231" s="13" t="s">
        <v>188</v>
      </c>
      <c r="BM231" s="158" t="s">
        <v>862</v>
      </c>
    </row>
    <row r="232" spans="2:65" s="1" customFormat="1" ht="24" customHeight="1">
      <c r="B232" s="147"/>
      <c r="C232" s="161" t="s">
        <v>863</v>
      </c>
      <c r="D232" s="161" t="s">
        <v>173</v>
      </c>
      <c r="E232" s="162" t="s">
        <v>864</v>
      </c>
      <c r="F232" s="163" t="s">
        <v>865</v>
      </c>
      <c r="G232" s="164" t="s">
        <v>217</v>
      </c>
      <c r="H232" s="165">
        <v>1</v>
      </c>
      <c r="I232" s="166"/>
      <c r="J232" s="165">
        <f t="shared" si="50"/>
        <v>0</v>
      </c>
      <c r="K232" s="163" t="s">
        <v>205</v>
      </c>
      <c r="L232" s="167"/>
      <c r="M232" s="168" t="s">
        <v>1</v>
      </c>
      <c r="N232" s="169" t="s">
        <v>36</v>
      </c>
      <c r="O232" s="51"/>
      <c r="P232" s="156">
        <f t="shared" si="51"/>
        <v>0</v>
      </c>
      <c r="Q232" s="156">
        <v>0.04</v>
      </c>
      <c r="R232" s="156">
        <f t="shared" si="52"/>
        <v>0.04</v>
      </c>
      <c r="S232" s="156">
        <v>0</v>
      </c>
      <c r="T232" s="157">
        <f t="shared" si="53"/>
        <v>0</v>
      </c>
      <c r="AR232" s="158" t="s">
        <v>222</v>
      </c>
      <c r="AT232" s="158" t="s">
        <v>173</v>
      </c>
      <c r="AU232" s="158" t="s">
        <v>125</v>
      </c>
      <c r="AY232" s="13" t="s">
        <v>118</v>
      </c>
      <c r="BE232" s="159">
        <f t="shared" si="54"/>
        <v>0</v>
      </c>
      <c r="BF232" s="159">
        <f t="shared" si="55"/>
        <v>0</v>
      </c>
      <c r="BG232" s="159">
        <f t="shared" si="56"/>
        <v>0</v>
      </c>
      <c r="BH232" s="159">
        <f t="shared" si="57"/>
        <v>0</v>
      </c>
      <c r="BI232" s="159">
        <f t="shared" si="58"/>
        <v>0</v>
      </c>
      <c r="BJ232" s="13" t="s">
        <v>125</v>
      </c>
      <c r="BK232" s="160">
        <f t="shared" si="59"/>
        <v>0</v>
      </c>
      <c r="BL232" s="13" t="s">
        <v>188</v>
      </c>
      <c r="BM232" s="158" t="s">
        <v>866</v>
      </c>
    </row>
    <row r="233" spans="2:65" s="1" customFormat="1" ht="24" customHeight="1">
      <c r="B233" s="147"/>
      <c r="C233" s="148" t="s">
        <v>867</v>
      </c>
      <c r="D233" s="148" t="s">
        <v>120</v>
      </c>
      <c r="E233" s="149" t="s">
        <v>868</v>
      </c>
      <c r="F233" s="150" t="s">
        <v>869</v>
      </c>
      <c r="G233" s="151" t="s">
        <v>342</v>
      </c>
      <c r="H233" s="152">
        <v>1</v>
      </c>
      <c r="I233" s="153"/>
      <c r="J233" s="152">
        <f t="shared" si="50"/>
        <v>0</v>
      </c>
      <c r="K233" s="150" t="s">
        <v>317</v>
      </c>
      <c r="L233" s="28"/>
      <c r="M233" s="154" t="s">
        <v>1</v>
      </c>
      <c r="N233" s="155" t="s">
        <v>36</v>
      </c>
      <c r="O233" s="51"/>
      <c r="P233" s="156">
        <f t="shared" si="51"/>
        <v>0</v>
      </c>
      <c r="Q233" s="156">
        <v>2.4600000000000002E-4</v>
      </c>
      <c r="R233" s="156">
        <f t="shared" si="52"/>
        <v>2.4600000000000002E-4</v>
      </c>
      <c r="S233" s="156">
        <v>0</v>
      </c>
      <c r="T233" s="157">
        <f t="shared" si="53"/>
        <v>0</v>
      </c>
      <c r="AR233" s="158" t="s">
        <v>188</v>
      </c>
      <c r="AT233" s="158" t="s">
        <v>120</v>
      </c>
      <c r="AU233" s="158" t="s">
        <v>125</v>
      </c>
      <c r="AY233" s="13" t="s">
        <v>118</v>
      </c>
      <c r="BE233" s="159">
        <f t="shared" si="54"/>
        <v>0</v>
      </c>
      <c r="BF233" s="159">
        <f t="shared" si="55"/>
        <v>0</v>
      </c>
      <c r="BG233" s="159">
        <f t="shared" si="56"/>
        <v>0</v>
      </c>
      <c r="BH233" s="159">
        <f t="shared" si="57"/>
        <v>0</v>
      </c>
      <c r="BI233" s="159">
        <f t="shared" si="58"/>
        <v>0</v>
      </c>
      <c r="BJ233" s="13" t="s">
        <v>125</v>
      </c>
      <c r="BK233" s="160">
        <f t="shared" si="59"/>
        <v>0</v>
      </c>
      <c r="BL233" s="13" t="s">
        <v>188</v>
      </c>
      <c r="BM233" s="158" t="s">
        <v>870</v>
      </c>
    </row>
    <row r="234" spans="2:65" s="1" customFormat="1" ht="36" customHeight="1">
      <c r="B234" s="147"/>
      <c r="C234" s="161" t="s">
        <v>871</v>
      </c>
      <c r="D234" s="161" t="s">
        <v>173</v>
      </c>
      <c r="E234" s="162" t="s">
        <v>872</v>
      </c>
      <c r="F234" s="163" t="s">
        <v>873</v>
      </c>
      <c r="G234" s="164" t="s">
        <v>217</v>
      </c>
      <c r="H234" s="165">
        <v>1</v>
      </c>
      <c r="I234" s="166"/>
      <c r="J234" s="165">
        <f t="shared" si="50"/>
        <v>0</v>
      </c>
      <c r="K234" s="163" t="s">
        <v>182</v>
      </c>
      <c r="L234" s="167"/>
      <c r="M234" s="168" t="s">
        <v>1</v>
      </c>
      <c r="N234" s="169" t="s">
        <v>36</v>
      </c>
      <c r="O234" s="51"/>
      <c r="P234" s="156">
        <f t="shared" si="51"/>
        <v>0</v>
      </c>
      <c r="Q234" s="156">
        <v>1.2999999999999999E-3</v>
      </c>
      <c r="R234" s="156">
        <f t="shared" si="52"/>
        <v>1.2999999999999999E-3</v>
      </c>
      <c r="S234" s="156">
        <v>0</v>
      </c>
      <c r="T234" s="157">
        <f t="shared" si="53"/>
        <v>0</v>
      </c>
      <c r="AR234" s="158" t="s">
        <v>222</v>
      </c>
      <c r="AT234" s="158" t="s">
        <v>173</v>
      </c>
      <c r="AU234" s="158" t="s">
        <v>125</v>
      </c>
      <c r="AY234" s="13" t="s">
        <v>118</v>
      </c>
      <c r="BE234" s="159">
        <f t="shared" si="54"/>
        <v>0</v>
      </c>
      <c r="BF234" s="159">
        <f t="shared" si="55"/>
        <v>0</v>
      </c>
      <c r="BG234" s="159">
        <f t="shared" si="56"/>
        <v>0</v>
      </c>
      <c r="BH234" s="159">
        <f t="shared" si="57"/>
        <v>0</v>
      </c>
      <c r="BI234" s="159">
        <f t="shared" si="58"/>
        <v>0</v>
      </c>
      <c r="BJ234" s="13" t="s">
        <v>125</v>
      </c>
      <c r="BK234" s="160">
        <f t="shared" si="59"/>
        <v>0</v>
      </c>
      <c r="BL234" s="13" t="s">
        <v>188</v>
      </c>
      <c r="BM234" s="158" t="s">
        <v>874</v>
      </c>
    </row>
    <row r="235" spans="2:65" s="1" customFormat="1" ht="36" customHeight="1">
      <c r="B235" s="147"/>
      <c r="C235" s="148" t="s">
        <v>875</v>
      </c>
      <c r="D235" s="148" t="s">
        <v>120</v>
      </c>
      <c r="E235" s="149" t="s">
        <v>876</v>
      </c>
      <c r="F235" s="150" t="s">
        <v>877</v>
      </c>
      <c r="G235" s="151" t="s">
        <v>342</v>
      </c>
      <c r="H235" s="152">
        <v>1</v>
      </c>
      <c r="I235" s="153"/>
      <c r="J235" s="152">
        <f t="shared" si="50"/>
        <v>0</v>
      </c>
      <c r="K235" s="150" t="s">
        <v>205</v>
      </c>
      <c r="L235" s="28"/>
      <c r="M235" s="154" t="s">
        <v>1</v>
      </c>
      <c r="N235" s="155" t="s">
        <v>36</v>
      </c>
      <c r="O235" s="51"/>
      <c r="P235" s="156">
        <f t="shared" si="51"/>
        <v>0</v>
      </c>
      <c r="Q235" s="156">
        <v>3.1E-4</v>
      </c>
      <c r="R235" s="156">
        <f t="shared" si="52"/>
        <v>3.1E-4</v>
      </c>
      <c r="S235" s="156">
        <v>0</v>
      </c>
      <c r="T235" s="157">
        <f t="shared" si="53"/>
        <v>0</v>
      </c>
      <c r="AR235" s="158" t="s">
        <v>188</v>
      </c>
      <c r="AT235" s="158" t="s">
        <v>120</v>
      </c>
      <c r="AU235" s="158" t="s">
        <v>125</v>
      </c>
      <c r="AY235" s="13" t="s">
        <v>118</v>
      </c>
      <c r="BE235" s="159">
        <f t="shared" si="54"/>
        <v>0</v>
      </c>
      <c r="BF235" s="159">
        <f t="shared" si="55"/>
        <v>0</v>
      </c>
      <c r="BG235" s="159">
        <f t="shared" si="56"/>
        <v>0</v>
      </c>
      <c r="BH235" s="159">
        <f t="shared" si="57"/>
        <v>0</v>
      </c>
      <c r="BI235" s="159">
        <f t="shared" si="58"/>
        <v>0</v>
      </c>
      <c r="BJ235" s="13" t="s">
        <v>125</v>
      </c>
      <c r="BK235" s="160">
        <f t="shared" si="59"/>
        <v>0</v>
      </c>
      <c r="BL235" s="13" t="s">
        <v>188</v>
      </c>
      <c r="BM235" s="158" t="s">
        <v>878</v>
      </c>
    </row>
    <row r="236" spans="2:65" s="1" customFormat="1" ht="36" customHeight="1">
      <c r="B236" s="147"/>
      <c r="C236" s="161" t="s">
        <v>879</v>
      </c>
      <c r="D236" s="161" t="s">
        <v>173</v>
      </c>
      <c r="E236" s="162" t="s">
        <v>880</v>
      </c>
      <c r="F236" s="163" t="s">
        <v>881</v>
      </c>
      <c r="G236" s="164" t="s">
        <v>217</v>
      </c>
      <c r="H236" s="165">
        <v>1</v>
      </c>
      <c r="I236" s="166"/>
      <c r="J236" s="165">
        <f t="shared" si="50"/>
        <v>0</v>
      </c>
      <c r="K236" s="163" t="s">
        <v>205</v>
      </c>
      <c r="L236" s="167"/>
      <c r="M236" s="168" t="s">
        <v>1</v>
      </c>
      <c r="N236" s="169" t="s">
        <v>36</v>
      </c>
      <c r="O236" s="51"/>
      <c r="P236" s="156">
        <f t="shared" si="51"/>
        <v>0</v>
      </c>
      <c r="Q236" s="156">
        <v>8.6499999999999997E-3</v>
      </c>
      <c r="R236" s="156">
        <f t="shared" si="52"/>
        <v>8.6499999999999997E-3</v>
      </c>
      <c r="S236" s="156">
        <v>0</v>
      </c>
      <c r="T236" s="157">
        <f t="shared" si="53"/>
        <v>0</v>
      </c>
      <c r="AR236" s="158" t="s">
        <v>222</v>
      </c>
      <c r="AT236" s="158" t="s">
        <v>173</v>
      </c>
      <c r="AU236" s="158" t="s">
        <v>125</v>
      </c>
      <c r="AY236" s="13" t="s">
        <v>118</v>
      </c>
      <c r="BE236" s="159">
        <f t="shared" si="54"/>
        <v>0</v>
      </c>
      <c r="BF236" s="159">
        <f t="shared" si="55"/>
        <v>0</v>
      </c>
      <c r="BG236" s="159">
        <f t="shared" si="56"/>
        <v>0</v>
      </c>
      <c r="BH236" s="159">
        <f t="shared" si="57"/>
        <v>0</v>
      </c>
      <c r="BI236" s="159">
        <f t="shared" si="58"/>
        <v>0</v>
      </c>
      <c r="BJ236" s="13" t="s">
        <v>125</v>
      </c>
      <c r="BK236" s="160">
        <f t="shared" si="59"/>
        <v>0</v>
      </c>
      <c r="BL236" s="13" t="s">
        <v>188</v>
      </c>
      <c r="BM236" s="158" t="s">
        <v>882</v>
      </c>
    </row>
    <row r="237" spans="2:65" s="1" customFormat="1" ht="24" customHeight="1">
      <c r="B237" s="147"/>
      <c r="C237" s="148" t="s">
        <v>192</v>
      </c>
      <c r="D237" s="148" t="s">
        <v>120</v>
      </c>
      <c r="E237" s="149" t="s">
        <v>883</v>
      </c>
      <c r="F237" s="150" t="s">
        <v>884</v>
      </c>
      <c r="G237" s="151" t="s">
        <v>342</v>
      </c>
      <c r="H237" s="152">
        <v>2</v>
      </c>
      <c r="I237" s="153"/>
      <c r="J237" s="152">
        <f t="shared" si="50"/>
        <v>0</v>
      </c>
      <c r="K237" s="150" t="s">
        <v>137</v>
      </c>
      <c r="L237" s="28"/>
      <c r="M237" s="154" t="s">
        <v>1</v>
      </c>
      <c r="N237" s="155" t="s">
        <v>36</v>
      </c>
      <c r="O237" s="51"/>
      <c r="P237" s="156">
        <f t="shared" si="51"/>
        <v>0</v>
      </c>
      <c r="Q237" s="156">
        <v>4.0999999999999999E-4</v>
      </c>
      <c r="R237" s="156">
        <f t="shared" si="52"/>
        <v>8.1999999999999998E-4</v>
      </c>
      <c r="S237" s="156">
        <v>0</v>
      </c>
      <c r="T237" s="157">
        <f t="shared" si="53"/>
        <v>0</v>
      </c>
      <c r="AR237" s="158" t="s">
        <v>188</v>
      </c>
      <c r="AT237" s="158" t="s">
        <v>120</v>
      </c>
      <c r="AU237" s="158" t="s">
        <v>125</v>
      </c>
      <c r="AY237" s="13" t="s">
        <v>118</v>
      </c>
      <c r="BE237" s="159">
        <f t="shared" si="54"/>
        <v>0</v>
      </c>
      <c r="BF237" s="159">
        <f t="shared" si="55"/>
        <v>0</v>
      </c>
      <c r="BG237" s="159">
        <f t="shared" si="56"/>
        <v>0</v>
      </c>
      <c r="BH237" s="159">
        <f t="shared" si="57"/>
        <v>0</v>
      </c>
      <c r="BI237" s="159">
        <f t="shared" si="58"/>
        <v>0</v>
      </c>
      <c r="BJ237" s="13" t="s">
        <v>125</v>
      </c>
      <c r="BK237" s="160">
        <f t="shared" si="59"/>
        <v>0</v>
      </c>
      <c r="BL237" s="13" t="s">
        <v>188</v>
      </c>
      <c r="BM237" s="158" t="s">
        <v>885</v>
      </c>
    </row>
    <row r="238" spans="2:65" s="1" customFormat="1" ht="24" customHeight="1">
      <c r="B238" s="147"/>
      <c r="C238" s="161" t="s">
        <v>886</v>
      </c>
      <c r="D238" s="161" t="s">
        <v>173</v>
      </c>
      <c r="E238" s="162" t="s">
        <v>887</v>
      </c>
      <c r="F238" s="163" t="s">
        <v>888</v>
      </c>
      <c r="G238" s="164" t="s">
        <v>217</v>
      </c>
      <c r="H238" s="165">
        <v>2</v>
      </c>
      <c r="I238" s="166"/>
      <c r="J238" s="165">
        <f t="shared" si="50"/>
        <v>0</v>
      </c>
      <c r="K238" s="163" t="s">
        <v>137</v>
      </c>
      <c r="L238" s="167"/>
      <c r="M238" s="168" t="s">
        <v>1</v>
      </c>
      <c r="N238" s="169" t="s">
        <v>36</v>
      </c>
      <c r="O238" s="51"/>
      <c r="P238" s="156">
        <f t="shared" si="51"/>
        <v>0</v>
      </c>
      <c r="Q238" s="156">
        <v>1.6199999999999999E-2</v>
      </c>
      <c r="R238" s="156">
        <f t="shared" si="52"/>
        <v>3.2399999999999998E-2</v>
      </c>
      <c r="S238" s="156">
        <v>0</v>
      </c>
      <c r="T238" s="157">
        <f t="shared" si="53"/>
        <v>0</v>
      </c>
      <c r="AR238" s="158" t="s">
        <v>222</v>
      </c>
      <c r="AT238" s="158" t="s">
        <v>173</v>
      </c>
      <c r="AU238" s="158" t="s">
        <v>125</v>
      </c>
      <c r="AY238" s="13" t="s">
        <v>118</v>
      </c>
      <c r="BE238" s="159">
        <f t="shared" si="54"/>
        <v>0</v>
      </c>
      <c r="BF238" s="159">
        <f t="shared" si="55"/>
        <v>0</v>
      </c>
      <c r="BG238" s="159">
        <f t="shared" si="56"/>
        <v>0</v>
      </c>
      <c r="BH238" s="159">
        <f t="shared" si="57"/>
        <v>0</v>
      </c>
      <c r="BI238" s="159">
        <f t="shared" si="58"/>
        <v>0</v>
      </c>
      <c r="BJ238" s="13" t="s">
        <v>125</v>
      </c>
      <c r="BK238" s="160">
        <f t="shared" si="59"/>
        <v>0</v>
      </c>
      <c r="BL238" s="13" t="s">
        <v>188</v>
      </c>
      <c r="BM238" s="158" t="s">
        <v>889</v>
      </c>
    </row>
    <row r="239" spans="2:65" s="1" customFormat="1" ht="16.5" customHeight="1">
      <c r="B239" s="147"/>
      <c r="C239" s="148" t="s">
        <v>890</v>
      </c>
      <c r="D239" s="148" t="s">
        <v>120</v>
      </c>
      <c r="E239" s="149" t="s">
        <v>891</v>
      </c>
      <c r="F239" s="150" t="s">
        <v>892</v>
      </c>
      <c r="G239" s="151" t="s">
        <v>893</v>
      </c>
      <c r="H239" s="152">
        <v>49</v>
      </c>
      <c r="I239" s="153"/>
      <c r="J239" s="152">
        <f t="shared" si="50"/>
        <v>0</v>
      </c>
      <c r="K239" s="150" t="s">
        <v>1</v>
      </c>
      <c r="L239" s="28"/>
      <c r="M239" s="154" t="s">
        <v>1</v>
      </c>
      <c r="N239" s="155" t="s">
        <v>36</v>
      </c>
      <c r="O239" s="51"/>
      <c r="P239" s="156">
        <f t="shared" si="51"/>
        <v>0</v>
      </c>
      <c r="Q239" s="156">
        <v>2.7999999999999998E-4</v>
      </c>
      <c r="R239" s="156">
        <f t="shared" si="52"/>
        <v>1.372E-2</v>
      </c>
      <c r="S239" s="156">
        <v>0</v>
      </c>
      <c r="T239" s="157">
        <f t="shared" si="53"/>
        <v>0</v>
      </c>
      <c r="AR239" s="158" t="s">
        <v>188</v>
      </c>
      <c r="AT239" s="158" t="s">
        <v>120</v>
      </c>
      <c r="AU239" s="158" t="s">
        <v>125</v>
      </c>
      <c r="AY239" s="13" t="s">
        <v>118</v>
      </c>
      <c r="BE239" s="159">
        <f t="shared" si="54"/>
        <v>0</v>
      </c>
      <c r="BF239" s="159">
        <f t="shared" si="55"/>
        <v>0</v>
      </c>
      <c r="BG239" s="159">
        <f t="shared" si="56"/>
        <v>0</v>
      </c>
      <c r="BH239" s="159">
        <f t="shared" si="57"/>
        <v>0</v>
      </c>
      <c r="BI239" s="159">
        <f t="shared" si="58"/>
        <v>0</v>
      </c>
      <c r="BJ239" s="13" t="s">
        <v>125</v>
      </c>
      <c r="BK239" s="160">
        <f t="shared" si="59"/>
        <v>0</v>
      </c>
      <c r="BL239" s="13" t="s">
        <v>188</v>
      </c>
      <c r="BM239" s="158" t="s">
        <v>894</v>
      </c>
    </row>
    <row r="240" spans="2:65" s="1" customFormat="1" ht="16.5" customHeight="1">
      <c r="B240" s="147"/>
      <c r="C240" s="161" t="s">
        <v>895</v>
      </c>
      <c r="D240" s="161" t="s">
        <v>173</v>
      </c>
      <c r="E240" s="162" t="s">
        <v>896</v>
      </c>
      <c r="F240" s="163" t="s">
        <v>897</v>
      </c>
      <c r="G240" s="164" t="s">
        <v>217</v>
      </c>
      <c r="H240" s="165">
        <v>49</v>
      </c>
      <c r="I240" s="166"/>
      <c r="J240" s="165">
        <f t="shared" si="50"/>
        <v>0</v>
      </c>
      <c r="K240" s="163" t="s">
        <v>1</v>
      </c>
      <c r="L240" s="167"/>
      <c r="M240" s="168" t="s">
        <v>1</v>
      </c>
      <c r="N240" s="169" t="s">
        <v>36</v>
      </c>
      <c r="O240" s="51"/>
      <c r="P240" s="156">
        <f t="shared" si="51"/>
        <v>0</v>
      </c>
      <c r="Q240" s="156">
        <v>0</v>
      </c>
      <c r="R240" s="156">
        <f t="shared" si="52"/>
        <v>0</v>
      </c>
      <c r="S240" s="156">
        <v>0</v>
      </c>
      <c r="T240" s="157">
        <f t="shared" si="53"/>
        <v>0</v>
      </c>
      <c r="AR240" s="158" t="s">
        <v>222</v>
      </c>
      <c r="AT240" s="158" t="s">
        <v>173</v>
      </c>
      <c r="AU240" s="158" t="s">
        <v>125</v>
      </c>
      <c r="AY240" s="13" t="s">
        <v>118</v>
      </c>
      <c r="BE240" s="159">
        <f t="shared" si="54"/>
        <v>0</v>
      </c>
      <c r="BF240" s="159">
        <f t="shared" si="55"/>
        <v>0</v>
      </c>
      <c r="BG240" s="159">
        <f t="shared" si="56"/>
        <v>0</v>
      </c>
      <c r="BH240" s="159">
        <f t="shared" si="57"/>
        <v>0</v>
      </c>
      <c r="BI240" s="159">
        <f t="shared" si="58"/>
        <v>0</v>
      </c>
      <c r="BJ240" s="13" t="s">
        <v>125</v>
      </c>
      <c r="BK240" s="160">
        <f t="shared" si="59"/>
        <v>0</v>
      </c>
      <c r="BL240" s="13" t="s">
        <v>188</v>
      </c>
      <c r="BM240" s="158" t="s">
        <v>898</v>
      </c>
    </row>
    <row r="241" spans="2:65" s="1" customFormat="1" ht="24" customHeight="1">
      <c r="B241" s="147"/>
      <c r="C241" s="148" t="s">
        <v>899</v>
      </c>
      <c r="D241" s="148" t="s">
        <v>120</v>
      </c>
      <c r="E241" s="149" t="s">
        <v>900</v>
      </c>
      <c r="F241" s="150" t="s">
        <v>901</v>
      </c>
      <c r="G241" s="151" t="s">
        <v>217</v>
      </c>
      <c r="H241" s="152">
        <v>14</v>
      </c>
      <c r="I241" s="153"/>
      <c r="J241" s="152">
        <f t="shared" si="50"/>
        <v>0</v>
      </c>
      <c r="K241" s="150" t="s">
        <v>332</v>
      </c>
      <c r="L241" s="28"/>
      <c r="M241" s="154" t="s">
        <v>1</v>
      </c>
      <c r="N241" s="155" t="s">
        <v>36</v>
      </c>
      <c r="O241" s="51"/>
      <c r="P241" s="156">
        <f t="shared" si="51"/>
        <v>0</v>
      </c>
      <c r="Q241" s="156">
        <v>1.2E-4</v>
      </c>
      <c r="R241" s="156">
        <f t="shared" si="52"/>
        <v>1.6800000000000001E-3</v>
      </c>
      <c r="S241" s="156">
        <v>0</v>
      </c>
      <c r="T241" s="157">
        <f t="shared" si="53"/>
        <v>0</v>
      </c>
      <c r="AR241" s="158" t="s">
        <v>188</v>
      </c>
      <c r="AT241" s="158" t="s">
        <v>120</v>
      </c>
      <c r="AU241" s="158" t="s">
        <v>125</v>
      </c>
      <c r="AY241" s="13" t="s">
        <v>118</v>
      </c>
      <c r="BE241" s="159">
        <f t="shared" si="54"/>
        <v>0</v>
      </c>
      <c r="BF241" s="159">
        <f t="shared" si="55"/>
        <v>0</v>
      </c>
      <c r="BG241" s="159">
        <f t="shared" si="56"/>
        <v>0</v>
      </c>
      <c r="BH241" s="159">
        <f t="shared" si="57"/>
        <v>0</v>
      </c>
      <c r="BI241" s="159">
        <f t="shared" si="58"/>
        <v>0</v>
      </c>
      <c r="BJ241" s="13" t="s">
        <v>125</v>
      </c>
      <c r="BK241" s="160">
        <f t="shared" si="59"/>
        <v>0</v>
      </c>
      <c r="BL241" s="13" t="s">
        <v>188</v>
      </c>
      <c r="BM241" s="158" t="s">
        <v>902</v>
      </c>
    </row>
    <row r="242" spans="2:65" s="1" customFormat="1" ht="24" customHeight="1">
      <c r="B242" s="147"/>
      <c r="C242" s="161" t="s">
        <v>903</v>
      </c>
      <c r="D242" s="161" t="s">
        <v>173</v>
      </c>
      <c r="E242" s="162" t="s">
        <v>904</v>
      </c>
      <c r="F242" s="163" t="s">
        <v>905</v>
      </c>
      <c r="G242" s="164" t="s">
        <v>217</v>
      </c>
      <c r="H242" s="165">
        <v>12</v>
      </c>
      <c r="I242" s="166"/>
      <c r="J242" s="165">
        <f t="shared" si="50"/>
        <v>0</v>
      </c>
      <c r="K242" s="163" t="s">
        <v>182</v>
      </c>
      <c r="L242" s="167"/>
      <c r="M242" s="168" t="s">
        <v>1</v>
      </c>
      <c r="N242" s="169" t="s">
        <v>36</v>
      </c>
      <c r="O242" s="51"/>
      <c r="P242" s="156">
        <f t="shared" si="51"/>
        <v>0</v>
      </c>
      <c r="Q242" s="156">
        <v>1.1000000000000001E-3</v>
      </c>
      <c r="R242" s="156">
        <f t="shared" si="52"/>
        <v>1.32E-2</v>
      </c>
      <c r="S242" s="156">
        <v>0</v>
      </c>
      <c r="T242" s="157">
        <f t="shared" si="53"/>
        <v>0</v>
      </c>
      <c r="AR242" s="158" t="s">
        <v>222</v>
      </c>
      <c r="AT242" s="158" t="s">
        <v>173</v>
      </c>
      <c r="AU242" s="158" t="s">
        <v>125</v>
      </c>
      <c r="AY242" s="13" t="s">
        <v>118</v>
      </c>
      <c r="BE242" s="159">
        <f t="shared" si="54"/>
        <v>0</v>
      </c>
      <c r="BF242" s="159">
        <f t="shared" si="55"/>
        <v>0</v>
      </c>
      <c r="BG242" s="159">
        <f t="shared" si="56"/>
        <v>0</v>
      </c>
      <c r="BH242" s="159">
        <f t="shared" si="57"/>
        <v>0</v>
      </c>
      <c r="BI242" s="159">
        <f t="shared" si="58"/>
        <v>0</v>
      </c>
      <c r="BJ242" s="13" t="s">
        <v>125</v>
      </c>
      <c r="BK242" s="160">
        <f t="shared" si="59"/>
        <v>0</v>
      </c>
      <c r="BL242" s="13" t="s">
        <v>188</v>
      </c>
      <c r="BM242" s="158" t="s">
        <v>906</v>
      </c>
    </row>
    <row r="243" spans="2:65" s="1" customFormat="1" ht="24" customHeight="1">
      <c r="B243" s="147"/>
      <c r="C243" s="161" t="s">
        <v>907</v>
      </c>
      <c r="D243" s="161" t="s">
        <v>173</v>
      </c>
      <c r="E243" s="162" t="s">
        <v>908</v>
      </c>
      <c r="F243" s="163" t="s">
        <v>909</v>
      </c>
      <c r="G243" s="164" t="s">
        <v>217</v>
      </c>
      <c r="H243" s="165">
        <v>2</v>
      </c>
      <c r="I243" s="166"/>
      <c r="J243" s="165">
        <f t="shared" si="50"/>
        <v>0</v>
      </c>
      <c r="K243" s="163" t="s">
        <v>182</v>
      </c>
      <c r="L243" s="167"/>
      <c r="M243" s="168" t="s">
        <v>1</v>
      </c>
      <c r="N243" s="169" t="s">
        <v>36</v>
      </c>
      <c r="O243" s="51"/>
      <c r="P243" s="156">
        <f t="shared" si="51"/>
        <v>0</v>
      </c>
      <c r="Q243" s="156">
        <v>2.5000000000000001E-3</v>
      </c>
      <c r="R243" s="156">
        <f t="shared" si="52"/>
        <v>5.0000000000000001E-3</v>
      </c>
      <c r="S243" s="156">
        <v>0</v>
      </c>
      <c r="T243" s="157">
        <f t="shared" si="53"/>
        <v>0</v>
      </c>
      <c r="AR243" s="158" t="s">
        <v>222</v>
      </c>
      <c r="AT243" s="158" t="s">
        <v>173</v>
      </c>
      <c r="AU243" s="158" t="s">
        <v>125</v>
      </c>
      <c r="AY243" s="13" t="s">
        <v>118</v>
      </c>
      <c r="BE243" s="159">
        <f t="shared" si="54"/>
        <v>0</v>
      </c>
      <c r="BF243" s="159">
        <f t="shared" si="55"/>
        <v>0</v>
      </c>
      <c r="BG243" s="159">
        <f t="shared" si="56"/>
        <v>0</v>
      </c>
      <c r="BH243" s="159">
        <f t="shared" si="57"/>
        <v>0</v>
      </c>
      <c r="BI243" s="159">
        <f t="shared" si="58"/>
        <v>0</v>
      </c>
      <c r="BJ243" s="13" t="s">
        <v>125</v>
      </c>
      <c r="BK243" s="160">
        <f t="shared" si="59"/>
        <v>0</v>
      </c>
      <c r="BL243" s="13" t="s">
        <v>188</v>
      </c>
      <c r="BM243" s="158" t="s">
        <v>910</v>
      </c>
    </row>
    <row r="244" spans="2:65" s="1" customFormat="1" ht="16.5" customHeight="1">
      <c r="B244" s="147"/>
      <c r="C244" s="148" t="s">
        <v>911</v>
      </c>
      <c r="D244" s="148" t="s">
        <v>120</v>
      </c>
      <c r="E244" s="149" t="s">
        <v>912</v>
      </c>
      <c r="F244" s="150" t="s">
        <v>913</v>
      </c>
      <c r="G244" s="151" t="s">
        <v>217</v>
      </c>
      <c r="H244" s="152">
        <v>3</v>
      </c>
      <c r="I244" s="153"/>
      <c r="J244" s="152">
        <f t="shared" si="50"/>
        <v>0</v>
      </c>
      <c r="K244" s="150" t="s">
        <v>182</v>
      </c>
      <c r="L244" s="28"/>
      <c r="M244" s="154" t="s">
        <v>1</v>
      </c>
      <c r="N244" s="155" t="s">
        <v>36</v>
      </c>
      <c r="O244" s="51"/>
      <c r="P244" s="156">
        <f t="shared" si="51"/>
        <v>0</v>
      </c>
      <c r="Q244" s="156">
        <v>4.0000000000000003E-5</v>
      </c>
      <c r="R244" s="156">
        <f t="shared" si="52"/>
        <v>1.2000000000000002E-4</v>
      </c>
      <c r="S244" s="156">
        <v>0</v>
      </c>
      <c r="T244" s="157">
        <f t="shared" si="53"/>
        <v>0</v>
      </c>
      <c r="AR244" s="158" t="s">
        <v>188</v>
      </c>
      <c r="AT244" s="158" t="s">
        <v>120</v>
      </c>
      <c r="AU244" s="158" t="s">
        <v>125</v>
      </c>
      <c r="AY244" s="13" t="s">
        <v>118</v>
      </c>
      <c r="BE244" s="159">
        <f t="shared" si="54"/>
        <v>0</v>
      </c>
      <c r="BF244" s="159">
        <f t="shared" si="55"/>
        <v>0</v>
      </c>
      <c r="BG244" s="159">
        <f t="shared" si="56"/>
        <v>0</v>
      </c>
      <c r="BH244" s="159">
        <f t="shared" si="57"/>
        <v>0</v>
      </c>
      <c r="BI244" s="159">
        <f t="shared" si="58"/>
        <v>0</v>
      </c>
      <c r="BJ244" s="13" t="s">
        <v>125</v>
      </c>
      <c r="BK244" s="160">
        <f t="shared" si="59"/>
        <v>0</v>
      </c>
      <c r="BL244" s="13" t="s">
        <v>188</v>
      </c>
      <c r="BM244" s="158" t="s">
        <v>914</v>
      </c>
    </row>
    <row r="245" spans="2:65" s="1" customFormat="1" ht="24" customHeight="1">
      <c r="B245" s="147"/>
      <c r="C245" s="161" t="s">
        <v>915</v>
      </c>
      <c r="D245" s="161" t="s">
        <v>173</v>
      </c>
      <c r="E245" s="162" t="s">
        <v>916</v>
      </c>
      <c r="F245" s="163" t="s">
        <v>917</v>
      </c>
      <c r="G245" s="164" t="s">
        <v>217</v>
      </c>
      <c r="H245" s="165">
        <v>3</v>
      </c>
      <c r="I245" s="166"/>
      <c r="J245" s="165">
        <f t="shared" si="50"/>
        <v>0</v>
      </c>
      <c r="K245" s="163" t="s">
        <v>182</v>
      </c>
      <c r="L245" s="167"/>
      <c r="M245" s="168" t="s">
        <v>1</v>
      </c>
      <c r="N245" s="169" t="s">
        <v>36</v>
      </c>
      <c r="O245" s="51"/>
      <c r="P245" s="156">
        <f t="shared" si="51"/>
        <v>0</v>
      </c>
      <c r="Q245" s="156">
        <v>1.4400000000000001E-3</v>
      </c>
      <c r="R245" s="156">
        <f t="shared" si="52"/>
        <v>4.3200000000000001E-3</v>
      </c>
      <c r="S245" s="156">
        <v>0</v>
      </c>
      <c r="T245" s="157">
        <f t="shared" si="53"/>
        <v>0</v>
      </c>
      <c r="AR245" s="158" t="s">
        <v>222</v>
      </c>
      <c r="AT245" s="158" t="s">
        <v>173</v>
      </c>
      <c r="AU245" s="158" t="s">
        <v>125</v>
      </c>
      <c r="AY245" s="13" t="s">
        <v>118</v>
      </c>
      <c r="BE245" s="159">
        <f t="shared" si="54"/>
        <v>0</v>
      </c>
      <c r="BF245" s="159">
        <f t="shared" si="55"/>
        <v>0</v>
      </c>
      <c r="BG245" s="159">
        <f t="shared" si="56"/>
        <v>0</v>
      </c>
      <c r="BH245" s="159">
        <f t="shared" si="57"/>
        <v>0</v>
      </c>
      <c r="BI245" s="159">
        <f t="shared" si="58"/>
        <v>0</v>
      </c>
      <c r="BJ245" s="13" t="s">
        <v>125</v>
      </c>
      <c r="BK245" s="160">
        <f t="shared" si="59"/>
        <v>0</v>
      </c>
      <c r="BL245" s="13" t="s">
        <v>188</v>
      </c>
      <c r="BM245" s="158" t="s">
        <v>918</v>
      </c>
    </row>
    <row r="246" spans="2:65" s="1" customFormat="1" ht="24" customHeight="1">
      <c r="B246" s="147"/>
      <c r="C246" s="148" t="s">
        <v>919</v>
      </c>
      <c r="D246" s="148" t="s">
        <v>120</v>
      </c>
      <c r="E246" s="149" t="s">
        <v>920</v>
      </c>
      <c r="F246" s="150" t="s">
        <v>921</v>
      </c>
      <c r="G246" s="151" t="s">
        <v>217</v>
      </c>
      <c r="H246" s="152">
        <v>12</v>
      </c>
      <c r="I246" s="153"/>
      <c r="J246" s="152">
        <f t="shared" si="50"/>
        <v>0</v>
      </c>
      <c r="K246" s="150" t="s">
        <v>182</v>
      </c>
      <c r="L246" s="28"/>
      <c r="M246" s="154" t="s">
        <v>1</v>
      </c>
      <c r="N246" s="155" t="s">
        <v>36</v>
      </c>
      <c r="O246" s="51"/>
      <c r="P246" s="156">
        <f t="shared" si="51"/>
        <v>0</v>
      </c>
      <c r="Q246" s="156">
        <v>1.0000000000000001E-5</v>
      </c>
      <c r="R246" s="156">
        <f t="shared" si="52"/>
        <v>1.2000000000000002E-4</v>
      </c>
      <c r="S246" s="156">
        <v>0</v>
      </c>
      <c r="T246" s="157">
        <f t="shared" si="53"/>
        <v>0</v>
      </c>
      <c r="AR246" s="158" t="s">
        <v>188</v>
      </c>
      <c r="AT246" s="158" t="s">
        <v>120</v>
      </c>
      <c r="AU246" s="158" t="s">
        <v>125</v>
      </c>
      <c r="AY246" s="13" t="s">
        <v>118</v>
      </c>
      <c r="BE246" s="159">
        <f t="shared" si="54"/>
        <v>0</v>
      </c>
      <c r="BF246" s="159">
        <f t="shared" si="55"/>
        <v>0</v>
      </c>
      <c r="BG246" s="159">
        <f t="shared" si="56"/>
        <v>0</v>
      </c>
      <c r="BH246" s="159">
        <f t="shared" si="57"/>
        <v>0</v>
      </c>
      <c r="BI246" s="159">
        <f t="shared" si="58"/>
        <v>0</v>
      </c>
      <c r="BJ246" s="13" t="s">
        <v>125</v>
      </c>
      <c r="BK246" s="160">
        <f t="shared" si="59"/>
        <v>0</v>
      </c>
      <c r="BL246" s="13" t="s">
        <v>188</v>
      </c>
      <c r="BM246" s="158" t="s">
        <v>922</v>
      </c>
    </row>
    <row r="247" spans="2:65" s="1" customFormat="1" ht="36" customHeight="1">
      <c r="B247" s="147"/>
      <c r="C247" s="161" t="s">
        <v>923</v>
      </c>
      <c r="D247" s="161" t="s">
        <v>173</v>
      </c>
      <c r="E247" s="162" t="s">
        <v>924</v>
      </c>
      <c r="F247" s="163" t="s">
        <v>925</v>
      </c>
      <c r="G247" s="164" t="s">
        <v>217</v>
      </c>
      <c r="H247" s="165">
        <v>12</v>
      </c>
      <c r="I247" s="166"/>
      <c r="J247" s="165">
        <f t="shared" si="50"/>
        <v>0</v>
      </c>
      <c r="K247" s="163" t="s">
        <v>182</v>
      </c>
      <c r="L247" s="167"/>
      <c r="M247" s="168" t="s">
        <v>1</v>
      </c>
      <c r="N247" s="169" t="s">
        <v>36</v>
      </c>
      <c r="O247" s="51"/>
      <c r="P247" s="156">
        <f t="shared" si="51"/>
        <v>0</v>
      </c>
      <c r="Q247" s="156">
        <v>3.8000000000000002E-4</v>
      </c>
      <c r="R247" s="156">
        <f t="shared" si="52"/>
        <v>4.5599999999999998E-3</v>
      </c>
      <c r="S247" s="156">
        <v>0</v>
      </c>
      <c r="T247" s="157">
        <f t="shared" si="53"/>
        <v>0</v>
      </c>
      <c r="AR247" s="158" t="s">
        <v>222</v>
      </c>
      <c r="AT247" s="158" t="s">
        <v>173</v>
      </c>
      <c r="AU247" s="158" t="s">
        <v>125</v>
      </c>
      <c r="AY247" s="13" t="s">
        <v>118</v>
      </c>
      <c r="BE247" s="159">
        <f t="shared" si="54"/>
        <v>0</v>
      </c>
      <c r="BF247" s="159">
        <f t="shared" si="55"/>
        <v>0</v>
      </c>
      <c r="BG247" s="159">
        <f t="shared" si="56"/>
        <v>0</v>
      </c>
      <c r="BH247" s="159">
        <f t="shared" si="57"/>
        <v>0</v>
      </c>
      <c r="BI247" s="159">
        <f t="shared" si="58"/>
        <v>0</v>
      </c>
      <c r="BJ247" s="13" t="s">
        <v>125</v>
      </c>
      <c r="BK247" s="160">
        <f t="shared" si="59"/>
        <v>0</v>
      </c>
      <c r="BL247" s="13" t="s">
        <v>188</v>
      </c>
      <c r="BM247" s="158" t="s">
        <v>926</v>
      </c>
    </row>
    <row r="248" spans="2:65" s="1" customFormat="1" ht="24" customHeight="1">
      <c r="B248" s="147"/>
      <c r="C248" s="148" t="s">
        <v>927</v>
      </c>
      <c r="D248" s="148" t="s">
        <v>120</v>
      </c>
      <c r="E248" s="149" t="s">
        <v>928</v>
      </c>
      <c r="F248" s="150" t="s">
        <v>929</v>
      </c>
      <c r="G248" s="151" t="s">
        <v>217</v>
      </c>
      <c r="H248" s="152">
        <v>2</v>
      </c>
      <c r="I248" s="153"/>
      <c r="J248" s="152">
        <f t="shared" si="50"/>
        <v>0</v>
      </c>
      <c r="K248" s="150" t="s">
        <v>182</v>
      </c>
      <c r="L248" s="28"/>
      <c r="M248" s="154" t="s">
        <v>1</v>
      </c>
      <c r="N248" s="155" t="s">
        <v>36</v>
      </c>
      <c r="O248" s="51"/>
      <c r="P248" s="156">
        <f t="shared" si="51"/>
        <v>0</v>
      </c>
      <c r="Q248" s="156">
        <v>1.136E-5</v>
      </c>
      <c r="R248" s="156">
        <f t="shared" si="52"/>
        <v>2.2719999999999999E-5</v>
      </c>
      <c r="S248" s="156">
        <v>0</v>
      </c>
      <c r="T248" s="157">
        <f t="shared" si="53"/>
        <v>0</v>
      </c>
      <c r="AR248" s="158" t="s">
        <v>188</v>
      </c>
      <c r="AT248" s="158" t="s">
        <v>120</v>
      </c>
      <c r="AU248" s="158" t="s">
        <v>125</v>
      </c>
      <c r="AY248" s="13" t="s">
        <v>118</v>
      </c>
      <c r="BE248" s="159">
        <f t="shared" si="54"/>
        <v>0</v>
      </c>
      <c r="BF248" s="159">
        <f t="shared" si="55"/>
        <v>0</v>
      </c>
      <c r="BG248" s="159">
        <f t="shared" si="56"/>
        <v>0</v>
      </c>
      <c r="BH248" s="159">
        <f t="shared" si="57"/>
        <v>0</v>
      </c>
      <c r="BI248" s="159">
        <f t="shared" si="58"/>
        <v>0</v>
      </c>
      <c r="BJ248" s="13" t="s">
        <v>125</v>
      </c>
      <c r="BK248" s="160">
        <f t="shared" si="59"/>
        <v>0</v>
      </c>
      <c r="BL248" s="13" t="s">
        <v>188</v>
      </c>
      <c r="BM248" s="158" t="s">
        <v>930</v>
      </c>
    </row>
    <row r="249" spans="2:65" s="1" customFormat="1" ht="36" customHeight="1">
      <c r="B249" s="147"/>
      <c r="C249" s="161" t="s">
        <v>931</v>
      </c>
      <c r="D249" s="161" t="s">
        <v>173</v>
      </c>
      <c r="E249" s="162" t="s">
        <v>932</v>
      </c>
      <c r="F249" s="163" t="s">
        <v>933</v>
      </c>
      <c r="G249" s="164" t="s">
        <v>217</v>
      </c>
      <c r="H249" s="165">
        <v>2</v>
      </c>
      <c r="I249" s="166"/>
      <c r="J249" s="165">
        <f t="shared" si="50"/>
        <v>0</v>
      </c>
      <c r="K249" s="163" t="s">
        <v>182</v>
      </c>
      <c r="L249" s="167"/>
      <c r="M249" s="168" t="s">
        <v>1</v>
      </c>
      <c r="N249" s="169" t="s">
        <v>36</v>
      </c>
      <c r="O249" s="51"/>
      <c r="P249" s="156">
        <f t="shared" si="51"/>
        <v>0</v>
      </c>
      <c r="Q249" s="156">
        <v>2.2000000000000001E-4</v>
      </c>
      <c r="R249" s="156">
        <f t="shared" si="52"/>
        <v>4.4000000000000002E-4</v>
      </c>
      <c r="S249" s="156">
        <v>0</v>
      </c>
      <c r="T249" s="157">
        <f t="shared" si="53"/>
        <v>0</v>
      </c>
      <c r="AR249" s="158" t="s">
        <v>222</v>
      </c>
      <c r="AT249" s="158" t="s">
        <v>173</v>
      </c>
      <c r="AU249" s="158" t="s">
        <v>125</v>
      </c>
      <c r="AY249" s="13" t="s">
        <v>118</v>
      </c>
      <c r="BE249" s="159">
        <f t="shared" si="54"/>
        <v>0</v>
      </c>
      <c r="BF249" s="159">
        <f t="shared" si="55"/>
        <v>0</v>
      </c>
      <c r="BG249" s="159">
        <f t="shared" si="56"/>
        <v>0</v>
      </c>
      <c r="BH249" s="159">
        <f t="shared" si="57"/>
        <v>0</v>
      </c>
      <c r="BI249" s="159">
        <f t="shared" si="58"/>
        <v>0</v>
      </c>
      <c r="BJ249" s="13" t="s">
        <v>125</v>
      </c>
      <c r="BK249" s="160">
        <f t="shared" si="59"/>
        <v>0</v>
      </c>
      <c r="BL249" s="13" t="s">
        <v>188</v>
      </c>
      <c r="BM249" s="158" t="s">
        <v>934</v>
      </c>
    </row>
    <row r="250" spans="2:65" s="1" customFormat="1" ht="24" customHeight="1">
      <c r="B250" s="147"/>
      <c r="C250" s="148" t="s">
        <v>935</v>
      </c>
      <c r="D250" s="148" t="s">
        <v>120</v>
      </c>
      <c r="E250" s="149" t="s">
        <v>936</v>
      </c>
      <c r="F250" s="150" t="s">
        <v>937</v>
      </c>
      <c r="G250" s="151" t="s">
        <v>217</v>
      </c>
      <c r="H250" s="152">
        <v>3</v>
      </c>
      <c r="I250" s="153"/>
      <c r="J250" s="152">
        <f t="shared" si="50"/>
        <v>0</v>
      </c>
      <c r="K250" s="150" t="s">
        <v>182</v>
      </c>
      <c r="L250" s="28"/>
      <c r="M250" s="154" t="s">
        <v>1</v>
      </c>
      <c r="N250" s="155" t="s">
        <v>36</v>
      </c>
      <c r="O250" s="51"/>
      <c r="P250" s="156">
        <f t="shared" si="51"/>
        <v>0</v>
      </c>
      <c r="Q250" s="156">
        <v>1.1199999999999999E-5</v>
      </c>
      <c r="R250" s="156">
        <f t="shared" si="52"/>
        <v>3.3599999999999997E-5</v>
      </c>
      <c r="S250" s="156">
        <v>0</v>
      </c>
      <c r="T250" s="157">
        <f t="shared" si="53"/>
        <v>0</v>
      </c>
      <c r="AR250" s="158" t="s">
        <v>188</v>
      </c>
      <c r="AT250" s="158" t="s">
        <v>120</v>
      </c>
      <c r="AU250" s="158" t="s">
        <v>125</v>
      </c>
      <c r="AY250" s="13" t="s">
        <v>118</v>
      </c>
      <c r="BE250" s="159">
        <f t="shared" si="54"/>
        <v>0</v>
      </c>
      <c r="BF250" s="159">
        <f t="shared" si="55"/>
        <v>0</v>
      </c>
      <c r="BG250" s="159">
        <f t="shared" si="56"/>
        <v>0</v>
      </c>
      <c r="BH250" s="159">
        <f t="shared" si="57"/>
        <v>0</v>
      </c>
      <c r="BI250" s="159">
        <f t="shared" si="58"/>
        <v>0</v>
      </c>
      <c r="BJ250" s="13" t="s">
        <v>125</v>
      </c>
      <c r="BK250" s="160">
        <f t="shared" si="59"/>
        <v>0</v>
      </c>
      <c r="BL250" s="13" t="s">
        <v>188</v>
      </c>
      <c r="BM250" s="158" t="s">
        <v>938</v>
      </c>
    </row>
    <row r="251" spans="2:65" s="1" customFormat="1" ht="48" customHeight="1">
      <c r="B251" s="147"/>
      <c r="C251" s="161" t="s">
        <v>939</v>
      </c>
      <c r="D251" s="161" t="s">
        <v>173</v>
      </c>
      <c r="E251" s="162" t="s">
        <v>940</v>
      </c>
      <c r="F251" s="163" t="s">
        <v>941</v>
      </c>
      <c r="G251" s="164" t="s">
        <v>217</v>
      </c>
      <c r="H251" s="165">
        <v>1</v>
      </c>
      <c r="I251" s="166"/>
      <c r="J251" s="165">
        <f t="shared" si="50"/>
        <v>0</v>
      </c>
      <c r="K251" s="163" t="s">
        <v>182</v>
      </c>
      <c r="L251" s="167"/>
      <c r="M251" s="168" t="s">
        <v>1</v>
      </c>
      <c r="N251" s="169" t="s">
        <v>36</v>
      </c>
      <c r="O251" s="51"/>
      <c r="P251" s="156">
        <f t="shared" si="51"/>
        <v>0</v>
      </c>
      <c r="Q251" s="156">
        <v>7.2999999999999996E-4</v>
      </c>
      <c r="R251" s="156">
        <f t="shared" si="52"/>
        <v>7.2999999999999996E-4</v>
      </c>
      <c r="S251" s="156">
        <v>0</v>
      </c>
      <c r="T251" s="157">
        <f t="shared" si="53"/>
        <v>0</v>
      </c>
      <c r="AR251" s="158" t="s">
        <v>222</v>
      </c>
      <c r="AT251" s="158" t="s">
        <v>173</v>
      </c>
      <c r="AU251" s="158" t="s">
        <v>125</v>
      </c>
      <c r="AY251" s="13" t="s">
        <v>118</v>
      </c>
      <c r="BE251" s="159">
        <f t="shared" si="54"/>
        <v>0</v>
      </c>
      <c r="BF251" s="159">
        <f t="shared" si="55"/>
        <v>0</v>
      </c>
      <c r="BG251" s="159">
        <f t="shared" si="56"/>
        <v>0</v>
      </c>
      <c r="BH251" s="159">
        <f t="shared" si="57"/>
        <v>0</v>
      </c>
      <c r="BI251" s="159">
        <f t="shared" si="58"/>
        <v>0</v>
      </c>
      <c r="BJ251" s="13" t="s">
        <v>125</v>
      </c>
      <c r="BK251" s="160">
        <f t="shared" si="59"/>
        <v>0</v>
      </c>
      <c r="BL251" s="13" t="s">
        <v>188</v>
      </c>
      <c r="BM251" s="158" t="s">
        <v>942</v>
      </c>
    </row>
    <row r="252" spans="2:65" s="1" customFormat="1" ht="36" customHeight="1">
      <c r="B252" s="147"/>
      <c r="C252" s="161" t="s">
        <v>943</v>
      </c>
      <c r="D252" s="161" t="s">
        <v>173</v>
      </c>
      <c r="E252" s="162" t="s">
        <v>944</v>
      </c>
      <c r="F252" s="163" t="s">
        <v>945</v>
      </c>
      <c r="G252" s="164" t="s">
        <v>217</v>
      </c>
      <c r="H252" s="165">
        <v>2</v>
      </c>
      <c r="I252" s="166"/>
      <c r="J252" s="165">
        <f t="shared" si="50"/>
        <v>0</v>
      </c>
      <c r="K252" s="163" t="s">
        <v>137</v>
      </c>
      <c r="L252" s="167"/>
      <c r="M252" s="168" t="s">
        <v>1</v>
      </c>
      <c r="N252" s="169" t="s">
        <v>36</v>
      </c>
      <c r="O252" s="51"/>
      <c r="P252" s="156">
        <f t="shared" si="51"/>
        <v>0</v>
      </c>
      <c r="Q252" s="156">
        <v>2.7999999999999998E-4</v>
      </c>
      <c r="R252" s="156">
        <f t="shared" si="52"/>
        <v>5.5999999999999995E-4</v>
      </c>
      <c r="S252" s="156">
        <v>0</v>
      </c>
      <c r="T252" s="157">
        <f t="shared" si="53"/>
        <v>0</v>
      </c>
      <c r="AR252" s="158" t="s">
        <v>222</v>
      </c>
      <c r="AT252" s="158" t="s">
        <v>173</v>
      </c>
      <c r="AU252" s="158" t="s">
        <v>125</v>
      </c>
      <c r="AY252" s="13" t="s">
        <v>118</v>
      </c>
      <c r="BE252" s="159">
        <f t="shared" si="54"/>
        <v>0</v>
      </c>
      <c r="BF252" s="159">
        <f t="shared" si="55"/>
        <v>0</v>
      </c>
      <c r="BG252" s="159">
        <f t="shared" si="56"/>
        <v>0</v>
      </c>
      <c r="BH252" s="159">
        <f t="shared" si="57"/>
        <v>0</v>
      </c>
      <c r="BI252" s="159">
        <f t="shared" si="58"/>
        <v>0</v>
      </c>
      <c r="BJ252" s="13" t="s">
        <v>125</v>
      </c>
      <c r="BK252" s="160">
        <f t="shared" si="59"/>
        <v>0</v>
      </c>
      <c r="BL252" s="13" t="s">
        <v>188</v>
      </c>
      <c r="BM252" s="158" t="s">
        <v>946</v>
      </c>
    </row>
    <row r="253" spans="2:65" s="1" customFormat="1" ht="24" customHeight="1">
      <c r="B253" s="147"/>
      <c r="C253" s="148" t="s">
        <v>947</v>
      </c>
      <c r="D253" s="148" t="s">
        <v>120</v>
      </c>
      <c r="E253" s="149" t="s">
        <v>948</v>
      </c>
      <c r="F253" s="150" t="s">
        <v>949</v>
      </c>
      <c r="G253" s="151" t="s">
        <v>217</v>
      </c>
      <c r="H253" s="152">
        <v>1</v>
      </c>
      <c r="I253" s="153"/>
      <c r="J253" s="152">
        <f t="shared" si="50"/>
        <v>0</v>
      </c>
      <c r="K253" s="150" t="s">
        <v>182</v>
      </c>
      <c r="L253" s="28"/>
      <c r="M253" s="154" t="s">
        <v>1</v>
      </c>
      <c r="N253" s="155" t="s">
        <v>36</v>
      </c>
      <c r="O253" s="51"/>
      <c r="P253" s="156">
        <f t="shared" si="51"/>
        <v>0</v>
      </c>
      <c r="Q253" s="156">
        <v>1.0000000000000001E-5</v>
      </c>
      <c r="R253" s="156">
        <f t="shared" si="52"/>
        <v>1.0000000000000001E-5</v>
      </c>
      <c r="S253" s="156">
        <v>0</v>
      </c>
      <c r="T253" s="157">
        <f t="shared" si="53"/>
        <v>0</v>
      </c>
      <c r="AR253" s="158" t="s">
        <v>188</v>
      </c>
      <c r="AT253" s="158" t="s">
        <v>120</v>
      </c>
      <c r="AU253" s="158" t="s">
        <v>125</v>
      </c>
      <c r="AY253" s="13" t="s">
        <v>118</v>
      </c>
      <c r="BE253" s="159">
        <f t="shared" si="54"/>
        <v>0</v>
      </c>
      <c r="BF253" s="159">
        <f t="shared" si="55"/>
        <v>0</v>
      </c>
      <c r="BG253" s="159">
        <f t="shared" si="56"/>
        <v>0</v>
      </c>
      <c r="BH253" s="159">
        <f t="shared" si="57"/>
        <v>0</v>
      </c>
      <c r="BI253" s="159">
        <f t="shared" si="58"/>
        <v>0</v>
      </c>
      <c r="BJ253" s="13" t="s">
        <v>125</v>
      </c>
      <c r="BK253" s="160">
        <f t="shared" si="59"/>
        <v>0</v>
      </c>
      <c r="BL253" s="13" t="s">
        <v>188</v>
      </c>
      <c r="BM253" s="158" t="s">
        <v>950</v>
      </c>
    </row>
    <row r="254" spans="2:65" s="1" customFormat="1" ht="36" customHeight="1">
      <c r="B254" s="147"/>
      <c r="C254" s="161" t="s">
        <v>951</v>
      </c>
      <c r="D254" s="161" t="s">
        <v>173</v>
      </c>
      <c r="E254" s="162" t="s">
        <v>952</v>
      </c>
      <c r="F254" s="163" t="s">
        <v>953</v>
      </c>
      <c r="G254" s="164" t="s">
        <v>217</v>
      </c>
      <c r="H254" s="165">
        <v>1</v>
      </c>
      <c r="I254" s="166"/>
      <c r="J254" s="165">
        <f t="shared" si="50"/>
        <v>0</v>
      </c>
      <c r="K254" s="163" t="s">
        <v>205</v>
      </c>
      <c r="L254" s="167"/>
      <c r="M254" s="168" t="s">
        <v>1</v>
      </c>
      <c r="N254" s="169" t="s">
        <v>36</v>
      </c>
      <c r="O254" s="51"/>
      <c r="P254" s="156">
        <f t="shared" si="51"/>
        <v>0</v>
      </c>
      <c r="Q254" s="156">
        <v>2.7999999999999998E-4</v>
      </c>
      <c r="R254" s="156">
        <f t="shared" si="52"/>
        <v>2.7999999999999998E-4</v>
      </c>
      <c r="S254" s="156">
        <v>0</v>
      </c>
      <c r="T254" s="157">
        <f t="shared" si="53"/>
        <v>0</v>
      </c>
      <c r="AR254" s="158" t="s">
        <v>222</v>
      </c>
      <c r="AT254" s="158" t="s">
        <v>173</v>
      </c>
      <c r="AU254" s="158" t="s">
        <v>125</v>
      </c>
      <c r="AY254" s="13" t="s">
        <v>118</v>
      </c>
      <c r="BE254" s="159">
        <f t="shared" si="54"/>
        <v>0</v>
      </c>
      <c r="BF254" s="159">
        <f t="shared" si="55"/>
        <v>0</v>
      </c>
      <c r="BG254" s="159">
        <f t="shared" si="56"/>
        <v>0</v>
      </c>
      <c r="BH254" s="159">
        <f t="shared" si="57"/>
        <v>0</v>
      </c>
      <c r="BI254" s="159">
        <f t="shared" si="58"/>
        <v>0</v>
      </c>
      <c r="BJ254" s="13" t="s">
        <v>125</v>
      </c>
      <c r="BK254" s="160">
        <f t="shared" si="59"/>
        <v>0</v>
      </c>
      <c r="BL254" s="13" t="s">
        <v>188</v>
      </c>
      <c r="BM254" s="158" t="s">
        <v>954</v>
      </c>
    </row>
    <row r="255" spans="2:65" s="1" customFormat="1" ht="24" customHeight="1">
      <c r="B255" s="147"/>
      <c r="C255" s="148" t="s">
        <v>955</v>
      </c>
      <c r="D255" s="148" t="s">
        <v>120</v>
      </c>
      <c r="E255" s="149" t="s">
        <v>956</v>
      </c>
      <c r="F255" s="150" t="s">
        <v>957</v>
      </c>
      <c r="G255" s="151" t="s">
        <v>217</v>
      </c>
      <c r="H255" s="152">
        <v>2</v>
      </c>
      <c r="I255" s="153"/>
      <c r="J255" s="152">
        <f t="shared" si="50"/>
        <v>0</v>
      </c>
      <c r="K255" s="150" t="s">
        <v>182</v>
      </c>
      <c r="L255" s="28"/>
      <c r="M255" s="154" t="s">
        <v>1</v>
      </c>
      <c r="N255" s="155" t="s">
        <v>36</v>
      </c>
      <c r="O255" s="51"/>
      <c r="P255" s="156">
        <f t="shared" si="51"/>
        <v>0</v>
      </c>
      <c r="Q255" s="156">
        <v>1.04E-5</v>
      </c>
      <c r="R255" s="156">
        <f t="shared" si="52"/>
        <v>2.0800000000000001E-5</v>
      </c>
      <c r="S255" s="156">
        <v>0</v>
      </c>
      <c r="T255" s="157">
        <f t="shared" si="53"/>
        <v>0</v>
      </c>
      <c r="AR255" s="158" t="s">
        <v>188</v>
      </c>
      <c r="AT255" s="158" t="s">
        <v>120</v>
      </c>
      <c r="AU255" s="158" t="s">
        <v>125</v>
      </c>
      <c r="AY255" s="13" t="s">
        <v>118</v>
      </c>
      <c r="BE255" s="159">
        <f t="shared" si="54"/>
        <v>0</v>
      </c>
      <c r="BF255" s="159">
        <f t="shared" si="55"/>
        <v>0</v>
      </c>
      <c r="BG255" s="159">
        <f t="shared" si="56"/>
        <v>0</v>
      </c>
      <c r="BH255" s="159">
        <f t="shared" si="57"/>
        <v>0</v>
      </c>
      <c r="BI255" s="159">
        <f t="shared" si="58"/>
        <v>0</v>
      </c>
      <c r="BJ255" s="13" t="s">
        <v>125</v>
      </c>
      <c r="BK255" s="160">
        <f t="shared" si="59"/>
        <v>0</v>
      </c>
      <c r="BL255" s="13" t="s">
        <v>188</v>
      </c>
      <c r="BM255" s="158" t="s">
        <v>958</v>
      </c>
    </row>
    <row r="256" spans="2:65" s="1" customFormat="1" ht="24" customHeight="1">
      <c r="B256" s="147"/>
      <c r="C256" s="161" t="s">
        <v>959</v>
      </c>
      <c r="D256" s="161" t="s">
        <v>173</v>
      </c>
      <c r="E256" s="162" t="s">
        <v>960</v>
      </c>
      <c r="F256" s="163" t="s">
        <v>961</v>
      </c>
      <c r="G256" s="164" t="s">
        <v>217</v>
      </c>
      <c r="H256" s="165">
        <v>2</v>
      </c>
      <c r="I256" s="166"/>
      <c r="J256" s="165">
        <f t="shared" si="50"/>
        <v>0</v>
      </c>
      <c r="K256" s="163" t="s">
        <v>137</v>
      </c>
      <c r="L256" s="167"/>
      <c r="M256" s="168" t="s">
        <v>1</v>
      </c>
      <c r="N256" s="169" t="s">
        <v>36</v>
      </c>
      <c r="O256" s="51"/>
      <c r="P256" s="156">
        <f t="shared" si="51"/>
        <v>0</v>
      </c>
      <c r="Q256" s="156">
        <v>8.9999999999999998E-4</v>
      </c>
      <c r="R256" s="156">
        <f t="shared" si="52"/>
        <v>1.8E-3</v>
      </c>
      <c r="S256" s="156">
        <v>0</v>
      </c>
      <c r="T256" s="157">
        <f t="shared" si="53"/>
        <v>0</v>
      </c>
      <c r="AR256" s="158" t="s">
        <v>222</v>
      </c>
      <c r="AT256" s="158" t="s">
        <v>173</v>
      </c>
      <c r="AU256" s="158" t="s">
        <v>125</v>
      </c>
      <c r="AY256" s="13" t="s">
        <v>118</v>
      </c>
      <c r="BE256" s="159">
        <f t="shared" si="54"/>
        <v>0</v>
      </c>
      <c r="BF256" s="159">
        <f t="shared" si="55"/>
        <v>0</v>
      </c>
      <c r="BG256" s="159">
        <f t="shared" si="56"/>
        <v>0</v>
      </c>
      <c r="BH256" s="159">
        <f t="shared" si="57"/>
        <v>0</v>
      </c>
      <c r="BI256" s="159">
        <f t="shared" si="58"/>
        <v>0</v>
      </c>
      <c r="BJ256" s="13" t="s">
        <v>125</v>
      </c>
      <c r="BK256" s="160">
        <f t="shared" si="59"/>
        <v>0</v>
      </c>
      <c r="BL256" s="13" t="s">
        <v>188</v>
      </c>
      <c r="BM256" s="158" t="s">
        <v>962</v>
      </c>
    </row>
    <row r="257" spans="2:65" s="1" customFormat="1" ht="24" customHeight="1">
      <c r="B257" s="147"/>
      <c r="C257" s="148" t="s">
        <v>963</v>
      </c>
      <c r="D257" s="148" t="s">
        <v>120</v>
      </c>
      <c r="E257" s="149" t="s">
        <v>964</v>
      </c>
      <c r="F257" s="150" t="s">
        <v>965</v>
      </c>
      <c r="G257" s="151" t="s">
        <v>158</v>
      </c>
      <c r="H257" s="152">
        <v>0.43099999999999999</v>
      </c>
      <c r="I257" s="153"/>
      <c r="J257" s="152">
        <f t="shared" si="50"/>
        <v>0</v>
      </c>
      <c r="K257" s="150" t="s">
        <v>182</v>
      </c>
      <c r="L257" s="28"/>
      <c r="M257" s="154" t="s">
        <v>1</v>
      </c>
      <c r="N257" s="155" t="s">
        <v>36</v>
      </c>
      <c r="O257" s="51"/>
      <c r="P257" s="156">
        <f t="shared" si="51"/>
        <v>0</v>
      </c>
      <c r="Q257" s="156">
        <v>0</v>
      </c>
      <c r="R257" s="156">
        <f t="shared" si="52"/>
        <v>0</v>
      </c>
      <c r="S257" s="156">
        <v>0</v>
      </c>
      <c r="T257" s="157">
        <f t="shared" si="53"/>
        <v>0</v>
      </c>
      <c r="AR257" s="158" t="s">
        <v>188</v>
      </c>
      <c r="AT257" s="158" t="s">
        <v>120</v>
      </c>
      <c r="AU257" s="158" t="s">
        <v>125</v>
      </c>
      <c r="AY257" s="13" t="s">
        <v>118</v>
      </c>
      <c r="BE257" s="159">
        <f t="shared" si="54"/>
        <v>0</v>
      </c>
      <c r="BF257" s="159">
        <f t="shared" si="55"/>
        <v>0</v>
      </c>
      <c r="BG257" s="159">
        <f t="shared" si="56"/>
        <v>0</v>
      </c>
      <c r="BH257" s="159">
        <f t="shared" si="57"/>
        <v>0</v>
      </c>
      <c r="BI257" s="159">
        <f t="shared" si="58"/>
        <v>0</v>
      </c>
      <c r="BJ257" s="13" t="s">
        <v>125</v>
      </c>
      <c r="BK257" s="160">
        <f t="shared" si="59"/>
        <v>0</v>
      </c>
      <c r="BL257" s="13" t="s">
        <v>188</v>
      </c>
      <c r="BM257" s="158" t="s">
        <v>966</v>
      </c>
    </row>
    <row r="258" spans="2:65" s="11" customFormat="1" ht="26" customHeight="1">
      <c r="B258" s="134"/>
      <c r="D258" s="135" t="s">
        <v>69</v>
      </c>
      <c r="E258" s="136" t="s">
        <v>173</v>
      </c>
      <c r="F258" s="136" t="s">
        <v>245</v>
      </c>
      <c r="I258" s="137"/>
      <c r="J258" s="138">
        <f>BK258</f>
        <v>0</v>
      </c>
      <c r="L258" s="134"/>
      <c r="M258" s="139"/>
      <c r="N258" s="140"/>
      <c r="O258" s="140"/>
      <c r="P258" s="141">
        <f>P259</f>
        <v>0</v>
      </c>
      <c r="Q258" s="140"/>
      <c r="R258" s="141">
        <f>R259</f>
        <v>1.1025E-2</v>
      </c>
      <c r="S258" s="140"/>
      <c r="T258" s="142">
        <f>T259</f>
        <v>0</v>
      </c>
      <c r="AR258" s="135" t="s">
        <v>130</v>
      </c>
      <c r="AT258" s="143" t="s">
        <v>69</v>
      </c>
      <c r="AU258" s="143" t="s">
        <v>70</v>
      </c>
      <c r="AY258" s="135" t="s">
        <v>118</v>
      </c>
      <c r="BK258" s="144">
        <f>BK259</f>
        <v>0</v>
      </c>
    </row>
    <row r="259" spans="2:65" s="11" customFormat="1" ht="22.75" customHeight="1">
      <c r="B259" s="134"/>
      <c r="D259" s="135" t="s">
        <v>69</v>
      </c>
      <c r="E259" s="145" t="s">
        <v>253</v>
      </c>
      <c r="F259" s="145" t="s">
        <v>254</v>
      </c>
      <c r="I259" s="137"/>
      <c r="J259" s="146">
        <f>BK259</f>
        <v>0</v>
      </c>
      <c r="L259" s="134"/>
      <c r="M259" s="139"/>
      <c r="N259" s="140"/>
      <c r="O259" s="140"/>
      <c r="P259" s="141">
        <f>SUM(P260:P261)</f>
        <v>0</v>
      </c>
      <c r="Q259" s="140"/>
      <c r="R259" s="141">
        <f>SUM(R260:R261)</f>
        <v>1.1025E-2</v>
      </c>
      <c r="S259" s="140"/>
      <c r="T259" s="142">
        <f>SUM(T260:T261)</f>
        <v>0</v>
      </c>
      <c r="AR259" s="135" t="s">
        <v>130</v>
      </c>
      <c r="AT259" s="143" t="s">
        <v>69</v>
      </c>
      <c r="AU259" s="143" t="s">
        <v>78</v>
      </c>
      <c r="AY259" s="135" t="s">
        <v>118</v>
      </c>
      <c r="BK259" s="144">
        <f>SUM(BK260:BK261)</f>
        <v>0</v>
      </c>
    </row>
    <row r="260" spans="2:65" s="1" customFormat="1" ht="24" customHeight="1">
      <c r="B260" s="147"/>
      <c r="C260" s="148" t="s">
        <v>967</v>
      </c>
      <c r="D260" s="148" t="s">
        <v>120</v>
      </c>
      <c r="E260" s="149" t="s">
        <v>256</v>
      </c>
      <c r="F260" s="150" t="s">
        <v>257</v>
      </c>
      <c r="G260" s="151" t="s">
        <v>181</v>
      </c>
      <c r="H260" s="152">
        <v>52.5</v>
      </c>
      <c r="I260" s="153"/>
      <c r="J260" s="152">
        <f>ROUND(I260*H260,3)</f>
        <v>0</v>
      </c>
      <c r="K260" s="150" t="s">
        <v>1</v>
      </c>
      <c r="L260" s="28"/>
      <c r="M260" s="154" t="s">
        <v>1</v>
      </c>
      <c r="N260" s="155" t="s">
        <v>36</v>
      </c>
      <c r="O260" s="51"/>
      <c r="P260" s="156">
        <f>O260*H260</f>
        <v>0</v>
      </c>
      <c r="Q260" s="156">
        <v>0</v>
      </c>
      <c r="R260" s="156">
        <f>Q260*H260</f>
        <v>0</v>
      </c>
      <c r="S260" s="156">
        <v>0</v>
      </c>
      <c r="T260" s="157">
        <f>S260*H260</f>
        <v>0</v>
      </c>
      <c r="AR260" s="158" t="s">
        <v>251</v>
      </c>
      <c r="AT260" s="158" t="s">
        <v>120</v>
      </c>
      <c r="AU260" s="158" t="s">
        <v>125</v>
      </c>
      <c r="AY260" s="13" t="s">
        <v>118</v>
      </c>
      <c r="BE260" s="159">
        <f>IF(N260="základná",J260,0)</f>
        <v>0</v>
      </c>
      <c r="BF260" s="159">
        <f>IF(N260="znížená",J260,0)</f>
        <v>0</v>
      </c>
      <c r="BG260" s="159">
        <f>IF(N260="zákl. prenesená",J260,0)</f>
        <v>0</v>
      </c>
      <c r="BH260" s="159">
        <f>IF(N260="zníž. prenesená",J260,0)</f>
        <v>0</v>
      </c>
      <c r="BI260" s="159">
        <f>IF(N260="nulová",J260,0)</f>
        <v>0</v>
      </c>
      <c r="BJ260" s="13" t="s">
        <v>125</v>
      </c>
      <c r="BK260" s="160">
        <f>ROUND(I260*H260,3)</f>
        <v>0</v>
      </c>
      <c r="BL260" s="13" t="s">
        <v>251</v>
      </c>
      <c r="BM260" s="158" t="s">
        <v>968</v>
      </c>
    </row>
    <row r="261" spans="2:65" s="1" customFormat="1" ht="16.5" customHeight="1">
      <c r="B261" s="147"/>
      <c r="C261" s="161" t="s">
        <v>969</v>
      </c>
      <c r="D261" s="161" t="s">
        <v>173</v>
      </c>
      <c r="E261" s="162" t="s">
        <v>260</v>
      </c>
      <c r="F261" s="163" t="s">
        <v>970</v>
      </c>
      <c r="G261" s="164" t="s">
        <v>181</v>
      </c>
      <c r="H261" s="165">
        <v>52.5</v>
      </c>
      <c r="I261" s="166"/>
      <c r="J261" s="165">
        <f>ROUND(I261*H261,3)</f>
        <v>0</v>
      </c>
      <c r="K261" s="163" t="s">
        <v>1</v>
      </c>
      <c r="L261" s="167"/>
      <c r="M261" s="175" t="s">
        <v>1</v>
      </c>
      <c r="N261" s="176" t="s">
        <v>36</v>
      </c>
      <c r="O261" s="172"/>
      <c r="P261" s="173">
        <f>O261*H261</f>
        <v>0</v>
      </c>
      <c r="Q261" s="173">
        <v>2.1000000000000001E-4</v>
      </c>
      <c r="R261" s="173">
        <f>Q261*H261</f>
        <v>1.1025E-2</v>
      </c>
      <c r="S261" s="173">
        <v>0</v>
      </c>
      <c r="T261" s="174">
        <f>S261*H261</f>
        <v>0</v>
      </c>
      <c r="AR261" s="158" t="s">
        <v>262</v>
      </c>
      <c r="AT261" s="158" t="s">
        <v>173</v>
      </c>
      <c r="AU261" s="158" t="s">
        <v>125</v>
      </c>
      <c r="AY261" s="13" t="s">
        <v>118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3" t="s">
        <v>125</v>
      </c>
      <c r="BK261" s="160">
        <f>ROUND(I261*H261,3)</f>
        <v>0</v>
      </c>
      <c r="BL261" s="13" t="s">
        <v>251</v>
      </c>
      <c r="BM261" s="158" t="s">
        <v>971</v>
      </c>
    </row>
    <row r="262" spans="2:65" s="1" customFormat="1" ht="6.9" customHeight="1">
      <c r="B262" s="40"/>
      <c r="C262" s="41"/>
      <c r="D262" s="41"/>
      <c r="E262" s="41"/>
      <c r="F262" s="41"/>
      <c r="G262" s="41"/>
      <c r="H262" s="41"/>
      <c r="I262" s="108"/>
      <c r="J262" s="41"/>
      <c r="K262" s="41"/>
      <c r="L262" s="28"/>
    </row>
  </sheetData>
  <autoFilter ref="C127:K261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PL - Plynofikácia</vt:lpstr>
      <vt:lpstr>UK - Vykurovanie</vt:lpstr>
      <vt:lpstr>ZTI - Zdravotechnická inš...</vt:lpstr>
      <vt:lpstr>'PL - Plynofikácia'!Názvy_tlače</vt:lpstr>
      <vt:lpstr>'Rekapitulácia stavby'!Názvy_tlače</vt:lpstr>
      <vt:lpstr>'UK - Vykurovanie'!Názvy_tlače</vt:lpstr>
      <vt:lpstr>'ZTI - Zdravotechnická inš...'!Názvy_tlače</vt:lpstr>
      <vt:lpstr>'PL - Plynofikácia'!Oblasť_tlače</vt:lpstr>
      <vt:lpstr>'Rekapitulácia stavby'!Oblasť_tlače</vt:lpstr>
      <vt:lpstr>'UK - Vykurovanie'!Oblasť_tlače</vt:lpstr>
      <vt:lpstr>'ZTI - Zdravotechnická inš...'!Oblasť_tlače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BYVAPRO-DAVID\David</dc:creator>
  <cp:lastModifiedBy>Martina</cp:lastModifiedBy>
  <dcterms:created xsi:type="dcterms:W3CDTF">2019-02-27T08:26:04Z</dcterms:created>
  <dcterms:modified xsi:type="dcterms:W3CDTF">2021-04-22T06:33:31Z</dcterms:modified>
</cp:coreProperties>
</file>